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monsa02\Downloads\"/>
    </mc:Choice>
  </mc:AlternateContent>
  <xr:revisionPtr revIDLastSave="0" documentId="13_ncr:1_{74E6CAC0-FB57-4C5D-8F48-C8712953D2C2}" xr6:coauthVersionLast="47" xr6:coauthVersionMax="47" xr10:uidLastSave="{00000000-0000-0000-0000-000000000000}"/>
  <bookViews>
    <workbookView xWindow="-120" yWindow="-120" windowWidth="29040" windowHeight="15840" tabRatio="411" firstSheet="1" activeTab="4" xr2:uid="{00000000-000D-0000-FFFF-FFFF00000000}"/>
  </bookViews>
  <sheets>
    <sheet name="Registre de saisie" sheetId="5" r:id="rId1"/>
    <sheet name="Total" sheetId="1" r:id="rId2"/>
    <sheet name="Table estimation km" sheetId="7" r:id="rId3"/>
    <sheet name="Conversion" sheetId="3" r:id="rId4"/>
    <sheet name="Fichier de saisie MELCCFP" sheetId="4" r:id="rId5"/>
    <sheet name="Listes pour menu déroulant" sheetId="6" state="hidden" r:id="rId6"/>
  </sheets>
  <externalReferences>
    <externalReference r:id="rId7"/>
  </externalReferences>
  <definedNames>
    <definedName name="Covoiturage">'Listes pour menu déroulant'!#REF!</definedName>
    <definedName name="dollar_l_moyen_diesel_2014_2015">Conversion!$C$139</definedName>
    <definedName name="dollar_l_moyen_diesel_2015_2016">Conversion!$C$140</definedName>
    <definedName name="dollar_l_moyen_diesel_2016_2017">Conversion!$C$141</definedName>
    <definedName name="dollar_l_moyen_diesel_2017_2018">Conversion!$C$142</definedName>
    <definedName name="dollar_l_moyen_essence_2014_2015">Conversion!$C$121</definedName>
    <definedName name="dollar_l_moyen_essence_2015_2016">Conversion!$C$122</definedName>
    <definedName name="dollar_l_moyen_essence_2016_2017">Conversion!$C$123</definedName>
    <definedName name="dollar_l_moyen_essence_2017_2018">Conversion!$C$124</definedName>
    <definedName name="GES_to_km_avion">[1]Conversion!$D$26</definedName>
    <definedName name="GES_to_km_busi">[1]Conversion!$D$22</definedName>
    <definedName name="GES_to_km_busu">[1]Conversion!$D$21</definedName>
    <definedName name="GES_to_km_covoit">[1]Conversion!$D$20</definedName>
    <definedName name="GES_to_km_loc">[1]Conversion!$D$25</definedName>
    <definedName name="GES_to_km_metro">[1]Conversion!$D$23</definedName>
    <definedName name="GES_to_km_taxi">[1]Conversion!$D$19</definedName>
    <definedName name="GES_to_km_train">[1]Conversion!$D$24</definedName>
    <definedName name="gj_km_autobus_interurbain">Conversion!$G$22</definedName>
    <definedName name="gj_km_autobus_urbain">Conversion!$G$21</definedName>
    <definedName name="gj_km_avion_courte_distance">Conversion!$G$26</definedName>
    <definedName name="gj_km_avion_longue_distance">Conversion!$G$24</definedName>
    <definedName name="gj_km_avion_moyenne_distance">Conversion!$G$25</definedName>
    <definedName name="gj_km_camion_leger_diesel">Conversion!$G$17</definedName>
    <definedName name="gj_km_camion_leger_essence">Conversion!$G$16</definedName>
    <definedName name="gj_km_covoiturage">Conversion!#REF!</definedName>
    <definedName name="gj_km_covoiturage_100pce">Conversion!$E$104</definedName>
    <definedName name="gj_km_covoiturage_vh">Conversion!#REF!</definedName>
    <definedName name="gj_km_covoiturage_vhr">Conversion!#REF!</definedName>
    <definedName name="gj_km_metro">Conversion!$G$20</definedName>
    <definedName name="gj_km_train">Conversion!$G$23</definedName>
    <definedName name="gj_km_vehicule_100pc_electrique">Conversion!$E$103</definedName>
    <definedName name="gj_km_vehicule_hybride">Conversion!$G$18</definedName>
    <definedName name="gj_km_vehicule_hybride_rechargeable">Conversion!$G$19</definedName>
    <definedName name="gj_km_vehicule_leger_diesel">Conversion!$G$15</definedName>
    <definedName name="gj_km_vehicule_leger_essence">Conversion!$G$14</definedName>
    <definedName name="GJ_kWh">Conversion!$C$109</definedName>
    <definedName name="gj_l_diesel">Conversion!$E$7</definedName>
    <definedName name="gj_l_diesel_vehicule_lourd">Conversion!#REF!</definedName>
    <definedName name="gj_l_essence">Conversion!$E$5</definedName>
    <definedName name="gj_l_essence_vehicule_lourd">Conversion!#REF!</definedName>
    <definedName name="GJ_to_km_avion">[1]Conversion!$C$26</definedName>
    <definedName name="GJ_to_km_busi">[1]Conversion!$C$22</definedName>
    <definedName name="GJ_to_km_busu">[1]Conversion!$C$21</definedName>
    <definedName name="GJ_to_km_covoit">[1]Conversion!$C$20</definedName>
    <definedName name="GJ_to_km_loc">[1]Conversion!$C$25</definedName>
    <definedName name="GJ_to_km_metro">[1]Conversion!$C$23</definedName>
    <definedName name="GJ_to_km_taxi">[1]Conversion!$C$19</definedName>
    <definedName name="GJ_to_km_train">[1]Conversion!$C$24</definedName>
    <definedName name="_xlnm.Print_Titles" localSheetId="0">'Registre de saisie'!$6:$6</definedName>
    <definedName name="kg_CO2eq_diesel_vehicule_leger">Conversion!$J$7</definedName>
    <definedName name="kg_CO2eq_diesel_vehicule_lourd">Conversion!#REF!</definedName>
    <definedName name="kg_CO2eq_essence_vehicule_leger">Conversion!$J$5</definedName>
    <definedName name="kg_CO2eq_essence_vehicule_lourd">Conversion!#REF!</definedName>
    <definedName name="kgCO2eq_avion_courte_distance">Conversion!$D$26</definedName>
    <definedName name="kgCO2eq_avion_moyenne_distance">Conversion!$D$25</definedName>
    <definedName name="kgCO2eq_GJ_diesel_vehicule_leger">Conversion!$L$7</definedName>
    <definedName name="kgCO2eq_GJ_diesel_vehicule_lourd">Conversion!#REF!</definedName>
    <definedName name="kgCO2eq_GJ_essence_vehicule_leger">Conversion!$L$5</definedName>
    <definedName name="kgCO2eq_GJ_essence_vehicule_lourd">Conversion!#REF!</definedName>
    <definedName name="kgCO2eq_km_autobus_interurbain">Conversion!$D$22</definedName>
    <definedName name="kgCO2eq_km_autobus_urbain">Conversion!$D$21</definedName>
    <definedName name="kgCO2eq_km_avion_longue_distance">Conversion!$D$24</definedName>
    <definedName name="kgCO2eq_km_camion_leger_diesel">Conversion!$D$17</definedName>
    <definedName name="kgCO2eq_km_camion_leger_essence">Conversion!$D$16</definedName>
    <definedName name="kgCO2eq_km_covoiturage">Conversion!#REF!</definedName>
    <definedName name="kgCO2eq_km_metro">Conversion!$D$20</definedName>
    <definedName name="kgCO2eq_km_train">Conversion!$D$23</definedName>
    <definedName name="kgCO2eq_km_vehicule_leger_diesel">Conversion!$D$15</definedName>
    <definedName name="kgCO2eq_km_vehicule_leger_essence">Conversion!$D$14</definedName>
    <definedName name="l_km_camion_leger">Conversion!$D$37</definedName>
    <definedName name="l_km_vehicule_hybride">Conversion!$D$38</definedName>
    <definedName name="l_km_vehicule_hybride_rechargeable">Conversion!$D$39</definedName>
    <definedName name="l_km_vehicule_leger">Conversion!$D$36</definedName>
    <definedName name="moyens_transport">'Listes pour menu déroulant'!$A$3:$A$17</definedName>
    <definedName name="plage_distance_parcourue_total">'Registre de saisie'!$I$7:$I$20001</definedName>
    <definedName name="plage_emissions_de_ges_total">'Registre de saisie'!$O$7:$O$20001</definedName>
    <definedName name="plage_energie_consommee_total">'Registre de saisie'!$N$7:$N$20001</definedName>
    <definedName name="plage_montant_depense">'Registre de saisie'!$L$7:$L$20001</definedName>
    <definedName name="plage_moyen_de_transport">'Registre de saisie'!$G$7:$G$20001</definedName>
    <definedName name="plage_nbre_passagers">'Registre de saisie'!$H$7:$H$20001</definedName>
    <definedName name="plage_quantite_carburant_consomme_total">'Registre de saisie'!$M$7:$M$20001</definedName>
    <definedName name="Plage_TableConv">Conversion!$B$111:$Y$140</definedName>
    <definedName name="plage_type_de_carburant">'Registre de saisie'!$K$7:$K$20001</definedName>
    <definedName name="plage_type_de_vehicule">'Registre de saisie'!$J$7:$J$20001</definedName>
    <definedName name="Print_Area" localSheetId="3">Conversion!$A$3:$M$82</definedName>
    <definedName name="Print_Area" localSheetId="0">'Registre de saisie'!$A$1:$R$56</definedName>
    <definedName name="Print_Area" localSheetId="2">'Table estimation km'!$A$3:$G$21</definedName>
    <definedName name="Print_Area" localSheetId="1">Total!$A$1:$N$74</definedName>
    <definedName name="Print_Titles" localSheetId="0">'Registre de saisie'!$6:$6</definedName>
    <definedName name="Prix_moyen_diesel">Conversion!$B$134:$C$149</definedName>
    <definedName name="Prix_moyen_essence">Conversion!$B$116:$C$131</definedName>
    <definedName name="Taxi">"types_transport"</definedName>
    <definedName name="taxi_ajustement_tarif_temps">Conversion!$C$51</definedName>
    <definedName name="taxi_pourboire">Conversion!$C$52</definedName>
    <definedName name="taxi_tarif_depart">Conversion!$C$48</definedName>
    <definedName name="taxi_tarif_km">Conversion!$C$49</definedName>
    <definedName name="tonCO2eq_km_autobus_interurbain">Conversion!$E$22</definedName>
    <definedName name="tonCO2eq_km_autobus_urbain">Conversion!$E$21</definedName>
    <definedName name="tonCO2eq_km_avion_courte_distance">Conversion!$E$26</definedName>
    <definedName name="tonCO2eq_km_avion_longue_distance">Conversion!$E$24</definedName>
    <definedName name="tonCO2eq_km_avion_moyenne_distance">Conversion!$E$25</definedName>
    <definedName name="tonCO2eq_km_camion_leger_diesel">Conversion!$E$17</definedName>
    <definedName name="tonCO2eq_km_camion_leger_essence">Conversion!$E$16</definedName>
    <definedName name="tonCO2eq_km_covoiturage">Conversion!#REF!</definedName>
    <definedName name="tonCO2eq_km_covoiturage_vh">Conversion!#REF!</definedName>
    <definedName name="tonCO2eq_km_covoiturage_vhr">Conversion!#REF!</definedName>
    <definedName name="tonCO2eq_km_metro">Conversion!$E$20</definedName>
    <definedName name="tonCO2eq_km_train">Conversion!$E$23</definedName>
    <definedName name="tonCO2eq_km_vehicule_hybride">Conversion!$E$18</definedName>
    <definedName name="tonCO2eq_km_vehicule_hybride_rechargeable">Conversion!$E$19</definedName>
    <definedName name="tonCO2eq_km_vehicule_leger_diesel">Conversion!$E$15</definedName>
    <definedName name="tonCO2eq_km_vehicule_leger_essence">Conversion!$E$14</definedName>
    <definedName name="tonCO2eq_l_diesel_camion_leger">Conversion!$K$8</definedName>
    <definedName name="tonCO2eq_l_diesel_vehicule_leger">Conversion!$K$7</definedName>
    <definedName name="tonCO2eq_l_essence_camion_leger">Conversion!$K$6</definedName>
    <definedName name="tonCO2eq_l_essence_vehicule_leger">Conversion!$K$5</definedName>
    <definedName name="TOTAL_GES">Total!$L$73</definedName>
    <definedName name="TOTAL_GJ">Total!$K$73</definedName>
    <definedName name="TOTAL_KM">Total!$E$73</definedName>
    <definedName name="total_km_autobus">Total!$E$6</definedName>
    <definedName name="total_km_autobus_interurbain">Total!$E$5</definedName>
    <definedName name="total_km_autobus_urbain">Total!$E$4</definedName>
    <definedName name="total_km_avion">Total!$E$11</definedName>
    <definedName name="total_km_covoiturage_autre">Total!$E$24</definedName>
    <definedName name="total_km_covoiturage_trad">Total!$E$15</definedName>
    <definedName name="total_km_location_autre">Total!$E$56</definedName>
    <definedName name="total_km_location_trad">Total!$E$50</definedName>
    <definedName name="total_km_marche">Total!$E$69</definedName>
    <definedName name="total_km_métro">Total!$E$32</definedName>
    <definedName name="total_km_personnel_autre">Total!$E$67</definedName>
    <definedName name="total_km_personnel_trad">Total!$E$62</definedName>
    <definedName name="total_km_taxi_autre">Total!$E$44</definedName>
    <definedName name="total_km_taxi_trad">Total!$E$39</definedName>
    <definedName name="total_km_train">Total!$E$31</definedName>
    <definedName name="total_km_velo">Total!$E$70</definedName>
    <definedName name="total_km_zero_emission">Total!$E$71</definedName>
    <definedName name="type_carburant">'Listes pour menu déroulant'!$C$3:$C$5</definedName>
    <definedName name="types_vehicule">'Listes pour menu déroulant'!$B$3:$B$8</definedName>
    <definedName name="Véhicule_de_location_à_court_terme">'Listes pour menu déroulant'!#REF!</definedName>
    <definedName name="Véhicule_personnel">'Listes pour menu déroulant'!#REF!</definedName>
    <definedName name="_xlnm.Print_Area" localSheetId="3">Conversion!$B$1:$L$150</definedName>
    <definedName name="_xlnm.Print_Area" localSheetId="4">'Fichier de saisie MELCCFP'!$A$1:$H$25</definedName>
    <definedName name="_xlnm.Print_Area" localSheetId="0">'Registre de saisie'!$A$1:$R$206</definedName>
    <definedName name="_xlnm.Print_Area" localSheetId="1">Total!$A$1:$S$74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3" l="1"/>
  <c r="D25" i="3"/>
  <c r="D24" i="3"/>
  <c r="D23" i="3"/>
  <c r="D22" i="3"/>
  <c r="D21" i="3"/>
  <c r="C99" i="3"/>
  <c r="D91" i="3"/>
  <c r="C91" i="3"/>
  <c r="C51" i="3"/>
  <c r="C50" i="3" l="1"/>
  <c r="C49" i="3"/>
  <c r="C48" i="3"/>
  <c r="F21" i="3"/>
  <c r="F22" i="3"/>
  <c r="F20" i="3"/>
  <c r="I6" i="3"/>
  <c r="J6" i="3" s="1"/>
  <c r="L6" i="3" s="1"/>
  <c r="I7" i="3"/>
  <c r="J7" i="3" s="1"/>
  <c r="L7" i="3" s="1"/>
  <c r="I8" i="3"/>
  <c r="J8" i="3" s="1"/>
  <c r="L8" i="3" s="1"/>
  <c r="I5" i="3"/>
  <c r="J5" i="3" s="1"/>
  <c r="L5" i="3" s="1"/>
  <c r="E89" i="3"/>
  <c r="D102" i="3" l="1"/>
  <c r="D101" i="3"/>
  <c r="D100" i="3"/>
  <c r="D99" i="3"/>
  <c r="G25" i="3" l="1"/>
  <c r="G24" i="3"/>
  <c r="G23" i="3"/>
  <c r="G22" i="3"/>
  <c r="G21" i="3"/>
  <c r="E26" i="3"/>
  <c r="E25" i="3"/>
  <c r="E24" i="3"/>
  <c r="E23" i="3"/>
  <c r="E22" i="3"/>
  <c r="E21" i="3"/>
  <c r="E20" i="3"/>
  <c r="K8" i="3"/>
  <c r="C103" i="3" l="1"/>
  <c r="D103" i="3" s="1"/>
  <c r="E102" i="3"/>
  <c r="D92" i="3"/>
  <c r="C92" i="3"/>
  <c r="E91" i="3"/>
  <c r="F91" i="3" s="1"/>
  <c r="G26" i="3"/>
  <c r="E92" i="3" l="1"/>
  <c r="F92" i="3" s="1"/>
  <c r="G19" i="3" s="1"/>
  <c r="F17" i="3"/>
  <c r="F16" i="3"/>
  <c r="F15" i="3"/>
  <c r="F14" i="3"/>
  <c r="F19" i="3" s="1"/>
  <c r="R71" i="1" l="1"/>
  <c r="E4" i="1" l="1"/>
  <c r="E69" i="1" l="1"/>
  <c r="B21" i="4" s="1"/>
  <c r="M8" i="5" l="1"/>
  <c r="N8" i="5"/>
  <c r="O8" i="5"/>
  <c r="P8" i="5" s="1"/>
  <c r="M9" i="5"/>
  <c r="N9" i="5"/>
  <c r="O9" i="5"/>
  <c r="P9" i="5" s="1"/>
  <c r="R9" i="5" s="1"/>
  <c r="M10" i="5"/>
  <c r="N10" i="5"/>
  <c r="O10" i="5"/>
  <c r="P10" i="5" s="1"/>
  <c r="M11" i="5"/>
  <c r="N11" i="5"/>
  <c r="O11" i="5"/>
  <c r="P11" i="5" s="1"/>
  <c r="R11" i="5" s="1"/>
  <c r="M12" i="5"/>
  <c r="N12" i="5"/>
  <c r="O12" i="5"/>
  <c r="P12" i="5" s="1"/>
  <c r="M13" i="5"/>
  <c r="N13" i="5"/>
  <c r="O13" i="5"/>
  <c r="P13" i="5" s="1"/>
  <c r="R13" i="5" s="1"/>
  <c r="M14" i="5"/>
  <c r="N14" i="5"/>
  <c r="O14" i="5"/>
  <c r="P14" i="5" s="1"/>
  <c r="M15" i="5"/>
  <c r="N15" i="5"/>
  <c r="O15" i="5"/>
  <c r="P15" i="5" s="1"/>
  <c r="M16" i="5"/>
  <c r="N16" i="5"/>
  <c r="O16" i="5"/>
  <c r="P16" i="5" s="1"/>
  <c r="M17" i="5"/>
  <c r="N17" i="5"/>
  <c r="O17" i="5"/>
  <c r="P17" i="5" s="1"/>
  <c r="R17" i="5" s="1"/>
  <c r="M18" i="5"/>
  <c r="N18" i="5"/>
  <c r="O18" i="5"/>
  <c r="P18" i="5" s="1"/>
  <c r="M19" i="5"/>
  <c r="N19" i="5"/>
  <c r="O19" i="5"/>
  <c r="P19" i="5" s="1"/>
  <c r="R19" i="5" s="1"/>
  <c r="M20" i="5"/>
  <c r="N20" i="5"/>
  <c r="O20" i="5"/>
  <c r="P20" i="5" s="1"/>
  <c r="M21" i="5"/>
  <c r="N21" i="5"/>
  <c r="O21" i="5"/>
  <c r="P21" i="5" s="1"/>
  <c r="R21" i="5" s="1"/>
  <c r="M22" i="5"/>
  <c r="N22" i="5"/>
  <c r="O22" i="5"/>
  <c r="P22" i="5" s="1"/>
  <c r="M23" i="5"/>
  <c r="N23" i="5"/>
  <c r="O23" i="5"/>
  <c r="P23" i="5" s="1"/>
  <c r="M24" i="5"/>
  <c r="N24" i="5"/>
  <c r="O24" i="5"/>
  <c r="P24" i="5" s="1"/>
  <c r="M25" i="5"/>
  <c r="N25" i="5"/>
  <c r="O25" i="5"/>
  <c r="P25" i="5" s="1"/>
  <c r="R25" i="5" s="1"/>
  <c r="M26" i="5"/>
  <c r="N26" i="5"/>
  <c r="O26" i="5"/>
  <c r="P26" i="5" s="1"/>
  <c r="M27" i="5"/>
  <c r="N27" i="5"/>
  <c r="O27" i="5"/>
  <c r="P27" i="5" s="1"/>
  <c r="R27" i="5" s="1"/>
  <c r="M28" i="5"/>
  <c r="N28" i="5"/>
  <c r="O28" i="5"/>
  <c r="P28" i="5" s="1"/>
  <c r="M29" i="5"/>
  <c r="N29" i="5"/>
  <c r="O29" i="5"/>
  <c r="P29" i="5" s="1"/>
  <c r="R29" i="5" s="1"/>
  <c r="M30" i="5"/>
  <c r="N30" i="5"/>
  <c r="O30" i="5"/>
  <c r="P30" i="5" s="1"/>
  <c r="M31" i="5"/>
  <c r="N31" i="5"/>
  <c r="O31" i="5"/>
  <c r="P31" i="5" s="1"/>
  <c r="M32" i="5"/>
  <c r="N32" i="5"/>
  <c r="O32" i="5"/>
  <c r="P32" i="5" s="1"/>
  <c r="M33" i="5"/>
  <c r="N33" i="5"/>
  <c r="O33" i="5"/>
  <c r="P33" i="5" s="1"/>
  <c r="R33" i="5" s="1"/>
  <c r="M34" i="5"/>
  <c r="N34" i="5"/>
  <c r="O34" i="5"/>
  <c r="P34" i="5" s="1"/>
  <c r="M35" i="5"/>
  <c r="N35" i="5"/>
  <c r="O35" i="5"/>
  <c r="P35" i="5" s="1"/>
  <c r="R35" i="5" s="1"/>
  <c r="M36" i="5"/>
  <c r="N36" i="5"/>
  <c r="O36" i="5"/>
  <c r="P36" i="5" s="1"/>
  <c r="M37" i="5"/>
  <c r="N37" i="5"/>
  <c r="O37" i="5"/>
  <c r="P37" i="5" s="1"/>
  <c r="R37" i="5" s="1"/>
  <c r="M38" i="5"/>
  <c r="N38" i="5"/>
  <c r="O38" i="5"/>
  <c r="P38" i="5" s="1"/>
  <c r="M39" i="5"/>
  <c r="N39" i="5"/>
  <c r="O39" i="5"/>
  <c r="P39" i="5" s="1"/>
  <c r="M40" i="5"/>
  <c r="N40" i="5"/>
  <c r="O40" i="5"/>
  <c r="P40" i="5" s="1"/>
  <c r="M41" i="5"/>
  <c r="N41" i="5"/>
  <c r="O41" i="5"/>
  <c r="P41" i="5" s="1"/>
  <c r="R41" i="5" s="1"/>
  <c r="M42" i="5"/>
  <c r="N42" i="5"/>
  <c r="O42" i="5"/>
  <c r="P42" i="5" s="1"/>
  <c r="M43" i="5"/>
  <c r="N43" i="5"/>
  <c r="O43" i="5"/>
  <c r="P43" i="5" s="1"/>
  <c r="R43" i="5" s="1"/>
  <c r="M44" i="5"/>
  <c r="N44" i="5"/>
  <c r="O44" i="5"/>
  <c r="P44" i="5" s="1"/>
  <c r="M45" i="5"/>
  <c r="N45" i="5"/>
  <c r="O45" i="5"/>
  <c r="P45" i="5" s="1"/>
  <c r="R45" i="5" s="1"/>
  <c r="M46" i="5"/>
  <c r="N46" i="5"/>
  <c r="O46" i="5"/>
  <c r="P46" i="5" s="1"/>
  <c r="M47" i="5"/>
  <c r="N47" i="5"/>
  <c r="O47" i="5"/>
  <c r="P47" i="5" s="1"/>
  <c r="M48" i="5"/>
  <c r="N48" i="5"/>
  <c r="O48" i="5"/>
  <c r="P48" i="5" s="1"/>
  <c r="M49" i="5"/>
  <c r="N49" i="5"/>
  <c r="O49" i="5"/>
  <c r="P49" i="5" s="1"/>
  <c r="R49" i="5" s="1"/>
  <c r="M50" i="5"/>
  <c r="N50" i="5"/>
  <c r="O50" i="5"/>
  <c r="P50" i="5" s="1"/>
  <c r="M51" i="5"/>
  <c r="N51" i="5"/>
  <c r="O51" i="5"/>
  <c r="P51" i="5" s="1"/>
  <c r="R51" i="5" s="1"/>
  <c r="M52" i="5"/>
  <c r="N52" i="5"/>
  <c r="O52" i="5"/>
  <c r="P52" i="5" s="1"/>
  <c r="M53" i="5"/>
  <c r="N53" i="5"/>
  <c r="O53" i="5"/>
  <c r="P53" i="5" s="1"/>
  <c r="R53" i="5" s="1"/>
  <c r="M54" i="5"/>
  <c r="N54" i="5"/>
  <c r="O54" i="5"/>
  <c r="P54" i="5" s="1"/>
  <c r="M55" i="5"/>
  <c r="N55" i="5"/>
  <c r="O55" i="5"/>
  <c r="P55" i="5" s="1"/>
  <c r="M56" i="5"/>
  <c r="N56" i="5"/>
  <c r="O56" i="5"/>
  <c r="P56" i="5" s="1"/>
  <c r="M57" i="5"/>
  <c r="N57" i="5"/>
  <c r="O57" i="5"/>
  <c r="P57" i="5" s="1"/>
  <c r="M58" i="5"/>
  <c r="N58" i="5"/>
  <c r="O58" i="5"/>
  <c r="P58" i="5" s="1"/>
  <c r="M59" i="5"/>
  <c r="N59" i="5"/>
  <c r="O59" i="5"/>
  <c r="P59" i="5" s="1"/>
  <c r="M60" i="5"/>
  <c r="N60" i="5"/>
  <c r="O60" i="5"/>
  <c r="P60" i="5" s="1"/>
  <c r="M61" i="5"/>
  <c r="N61" i="5"/>
  <c r="O61" i="5"/>
  <c r="P61" i="5" s="1"/>
  <c r="M62" i="5"/>
  <c r="N62" i="5"/>
  <c r="O62" i="5"/>
  <c r="P62" i="5" s="1"/>
  <c r="M63" i="5"/>
  <c r="N63" i="5"/>
  <c r="O63" i="5"/>
  <c r="P63" i="5" s="1"/>
  <c r="M64" i="5"/>
  <c r="N64" i="5"/>
  <c r="O64" i="5"/>
  <c r="P64" i="5" s="1"/>
  <c r="M65" i="5"/>
  <c r="N65" i="5"/>
  <c r="O65" i="5"/>
  <c r="P65" i="5" s="1"/>
  <c r="M66" i="5"/>
  <c r="N66" i="5"/>
  <c r="O66" i="5"/>
  <c r="P66" i="5" s="1"/>
  <c r="M67" i="5"/>
  <c r="N67" i="5"/>
  <c r="O67" i="5"/>
  <c r="P67" i="5" s="1"/>
  <c r="Q67" i="5" s="1"/>
  <c r="M68" i="5"/>
  <c r="N68" i="5"/>
  <c r="O68" i="5"/>
  <c r="P68" i="5" s="1"/>
  <c r="M69" i="5"/>
  <c r="N69" i="5"/>
  <c r="O69" i="5"/>
  <c r="P69" i="5" s="1"/>
  <c r="M70" i="5"/>
  <c r="N70" i="5"/>
  <c r="O70" i="5"/>
  <c r="P70" i="5" s="1"/>
  <c r="M71" i="5"/>
  <c r="N71" i="5"/>
  <c r="O71" i="5"/>
  <c r="P71" i="5" s="1"/>
  <c r="Q71" i="5" s="1"/>
  <c r="M72" i="5"/>
  <c r="N72" i="5"/>
  <c r="O72" i="5"/>
  <c r="P72" i="5" s="1"/>
  <c r="M73" i="5"/>
  <c r="N73" i="5"/>
  <c r="O73" i="5"/>
  <c r="P73" i="5" s="1"/>
  <c r="M74" i="5"/>
  <c r="N74" i="5"/>
  <c r="O74" i="5"/>
  <c r="P74" i="5" s="1"/>
  <c r="M75" i="5"/>
  <c r="N75" i="5"/>
  <c r="O75" i="5"/>
  <c r="P75" i="5" s="1"/>
  <c r="R75" i="5" s="1"/>
  <c r="M76" i="5"/>
  <c r="N76" i="5"/>
  <c r="O76" i="5"/>
  <c r="P76" i="5" s="1"/>
  <c r="M77" i="5"/>
  <c r="N77" i="5"/>
  <c r="O77" i="5"/>
  <c r="P77" i="5" s="1"/>
  <c r="M78" i="5"/>
  <c r="N78" i="5"/>
  <c r="O78" i="5"/>
  <c r="P78" i="5" s="1"/>
  <c r="R78" i="5" s="1"/>
  <c r="M79" i="5"/>
  <c r="N79" i="5"/>
  <c r="O79" i="5"/>
  <c r="P79" i="5" s="1"/>
  <c r="R79" i="5" s="1"/>
  <c r="M80" i="5"/>
  <c r="N80" i="5"/>
  <c r="O80" i="5"/>
  <c r="P80" i="5" s="1"/>
  <c r="M81" i="5"/>
  <c r="N81" i="5"/>
  <c r="O81" i="5"/>
  <c r="P81" i="5" s="1"/>
  <c r="M82" i="5"/>
  <c r="N82" i="5"/>
  <c r="O82" i="5"/>
  <c r="P82" i="5" s="1"/>
  <c r="M83" i="5"/>
  <c r="N83" i="5"/>
  <c r="O83" i="5"/>
  <c r="P83" i="5" s="1"/>
  <c r="Q83" i="5" s="1"/>
  <c r="M84" i="5"/>
  <c r="N84" i="5"/>
  <c r="O84" i="5"/>
  <c r="P84" i="5" s="1"/>
  <c r="M85" i="5"/>
  <c r="N85" i="5"/>
  <c r="O85" i="5"/>
  <c r="P85" i="5" s="1"/>
  <c r="M86" i="5"/>
  <c r="N86" i="5"/>
  <c r="O86" i="5"/>
  <c r="P86" i="5" s="1"/>
  <c r="M87" i="5"/>
  <c r="N87" i="5"/>
  <c r="O87" i="5"/>
  <c r="P87" i="5" s="1"/>
  <c r="R87" i="5" s="1"/>
  <c r="M88" i="5"/>
  <c r="N88" i="5"/>
  <c r="O88" i="5"/>
  <c r="P88" i="5" s="1"/>
  <c r="M89" i="5"/>
  <c r="N89" i="5"/>
  <c r="O89" i="5"/>
  <c r="P89" i="5" s="1"/>
  <c r="M90" i="5"/>
  <c r="N90" i="5"/>
  <c r="O90" i="5"/>
  <c r="P90" i="5" s="1"/>
  <c r="M91" i="5"/>
  <c r="N91" i="5"/>
  <c r="O91" i="5"/>
  <c r="P91" i="5" s="1"/>
  <c r="Q91" i="5" s="1"/>
  <c r="M92" i="5"/>
  <c r="N92" i="5"/>
  <c r="O92" i="5"/>
  <c r="P92" i="5" s="1"/>
  <c r="M93" i="5"/>
  <c r="N93" i="5"/>
  <c r="O93" i="5"/>
  <c r="P93" i="5" s="1"/>
  <c r="M94" i="5"/>
  <c r="N94" i="5"/>
  <c r="O94" i="5"/>
  <c r="P94" i="5" s="1"/>
  <c r="R94" i="5" s="1"/>
  <c r="M95" i="5"/>
  <c r="N95" i="5"/>
  <c r="O95" i="5"/>
  <c r="P95" i="5" s="1"/>
  <c r="M96" i="5"/>
  <c r="N96" i="5"/>
  <c r="O96" i="5"/>
  <c r="P96" i="5" s="1"/>
  <c r="R96" i="5" s="1"/>
  <c r="M97" i="5"/>
  <c r="N97" i="5"/>
  <c r="O97" i="5"/>
  <c r="P97" i="5" s="1"/>
  <c r="M98" i="5"/>
  <c r="N98" i="5"/>
  <c r="O98" i="5"/>
  <c r="P98" i="5" s="1"/>
  <c r="R98" i="5" s="1"/>
  <c r="M99" i="5"/>
  <c r="N99" i="5"/>
  <c r="O99" i="5"/>
  <c r="P99" i="5" s="1"/>
  <c r="M100" i="5"/>
  <c r="N100" i="5"/>
  <c r="O100" i="5"/>
  <c r="P100" i="5" s="1"/>
  <c r="R100" i="5" s="1"/>
  <c r="M101" i="5"/>
  <c r="N101" i="5"/>
  <c r="O101" i="5"/>
  <c r="P101" i="5" s="1"/>
  <c r="M102" i="5"/>
  <c r="N102" i="5"/>
  <c r="O102" i="5"/>
  <c r="P102" i="5" s="1"/>
  <c r="R102" i="5" s="1"/>
  <c r="M103" i="5"/>
  <c r="N103" i="5"/>
  <c r="O103" i="5"/>
  <c r="P103" i="5" s="1"/>
  <c r="M104" i="5"/>
  <c r="N104" i="5"/>
  <c r="O104" i="5"/>
  <c r="P104" i="5" s="1"/>
  <c r="R104" i="5" s="1"/>
  <c r="M105" i="5"/>
  <c r="N105" i="5"/>
  <c r="O105" i="5"/>
  <c r="P105" i="5" s="1"/>
  <c r="M106" i="5"/>
  <c r="N106" i="5"/>
  <c r="O106" i="5"/>
  <c r="P106" i="5" s="1"/>
  <c r="R106" i="5" s="1"/>
  <c r="M107" i="5"/>
  <c r="N107" i="5"/>
  <c r="O107" i="5"/>
  <c r="P107" i="5" s="1"/>
  <c r="M108" i="5"/>
  <c r="N108" i="5"/>
  <c r="O108" i="5"/>
  <c r="P108" i="5" s="1"/>
  <c r="R108" i="5" s="1"/>
  <c r="M109" i="5"/>
  <c r="N109" i="5"/>
  <c r="O109" i="5"/>
  <c r="P109" i="5" s="1"/>
  <c r="M110" i="5"/>
  <c r="N110" i="5"/>
  <c r="O110" i="5"/>
  <c r="P110" i="5" s="1"/>
  <c r="R110" i="5" s="1"/>
  <c r="M111" i="5"/>
  <c r="N111" i="5"/>
  <c r="O111" i="5"/>
  <c r="P111" i="5" s="1"/>
  <c r="M112" i="5"/>
  <c r="N112" i="5"/>
  <c r="O112" i="5"/>
  <c r="P112" i="5" s="1"/>
  <c r="R112" i="5" s="1"/>
  <c r="M113" i="5"/>
  <c r="N113" i="5"/>
  <c r="O113" i="5"/>
  <c r="P113" i="5" s="1"/>
  <c r="M114" i="5"/>
  <c r="N114" i="5"/>
  <c r="O114" i="5"/>
  <c r="P114" i="5" s="1"/>
  <c r="R114" i="5" s="1"/>
  <c r="M115" i="5"/>
  <c r="N115" i="5"/>
  <c r="O115" i="5"/>
  <c r="P115" i="5" s="1"/>
  <c r="M116" i="5"/>
  <c r="N116" i="5"/>
  <c r="O116" i="5"/>
  <c r="P116" i="5" s="1"/>
  <c r="R116" i="5" s="1"/>
  <c r="M117" i="5"/>
  <c r="N117" i="5"/>
  <c r="O117" i="5"/>
  <c r="P117" i="5" s="1"/>
  <c r="M118" i="5"/>
  <c r="N118" i="5"/>
  <c r="O118" i="5"/>
  <c r="P118" i="5" s="1"/>
  <c r="R118" i="5" s="1"/>
  <c r="M119" i="5"/>
  <c r="N119" i="5"/>
  <c r="O119" i="5"/>
  <c r="P119" i="5" s="1"/>
  <c r="M120" i="5"/>
  <c r="N120" i="5"/>
  <c r="O120" i="5"/>
  <c r="P120" i="5" s="1"/>
  <c r="R120" i="5" s="1"/>
  <c r="M121" i="5"/>
  <c r="N121" i="5"/>
  <c r="O121" i="5"/>
  <c r="P121" i="5" s="1"/>
  <c r="M122" i="5"/>
  <c r="N122" i="5"/>
  <c r="O122" i="5"/>
  <c r="P122" i="5" s="1"/>
  <c r="R122" i="5" s="1"/>
  <c r="M123" i="5"/>
  <c r="N123" i="5"/>
  <c r="O123" i="5"/>
  <c r="P123" i="5" s="1"/>
  <c r="M124" i="5"/>
  <c r="N124" i="5"/>
  <c r="O124" i="5"/>
  <c r="P124" i="5" s="1"/>
  <c r="R124" i="5" s="1"/>
  <c r="M125" i="5"/>
  <c r="N125" i="5"/>
  <c r="O125" i="5"/>
  <c r="P125" i="5" s="1"/>
  <c r="M126" i="5"/>
  <c r="N126" i="5"/>
  <c r="O126" i="5"/>
  <c r="P126" i="5" s="1"/>
  <c r="R126" i="5" s="1"/>
  <c r="M127" i="5"/>
  <c r="N127" i="5"/>
  <c r="O127" i="5"/>
  <c r="P127" i="5" s="1"/>
  <c r="Q127" i="5" s="1"/>
  <c r="M128" i="5"/>
  <c r="N128" i="5"/>
  <c r="O128" i="5"/>
  <c r="P128" i="5" s="1"/>
  <c r="R128" i="5" s="1"/>
  <c r="M129" i="5"/>
  <c r="N129" i="5"/>
  <c r="O129" i="5"/>
  <c r="P129" i="5" s="1"/>
  <c r="R129" i="5" s="1"/>
  <c r="M130" i="5"/>
  <c r="N130" i="5"/>
  <c r="O130" i="5"/>
  <c r="P130" i="5" s="1"/>
  <c r="M131" i="5"/>
  <c r="N131" i="5"/>
  <c r="O131" i="5"/>
  <c r="P131" i="5" s="1"/>
  <c r="Q131" i="5" s="1"/>
  <c r="M132" i="5"/>
  <c r="N132" i="5"/>
  <c r="O132" i="5"/>
  <c r="P132" i="5" s="1"/>
  <c r="M133" i="5"/>
  <c r="N133" i="5"/>
  <c r="O133" i="5"/>
  <c r="P133" i="5" s="1"/>
  <c r="R133" i="5" s="1"/>
  <c r="M134" i="5"/>
  <c r="N134" i="5"/>
  <c r="O134" i="5"/>
  <c r="P134" i="5" s="1"/>
  <c r="M135" i="5"/>
  <c r="N135" i="5"/>
  <c r="O135" i="5"/>
  <c r="P135" i="5" s="1"/>
  <c r="Q135" i="5" s="1"/>
  <c r="M136" i="5"/>
  <c r="N136" i="5"/>
  <c r="O136" i="5"/>
  <c r="P136" i="5" s="1"/>
  <c r="R136" i="5" s="1"/>
  <c r="M137" i="5"/>
  <c r="N137" i="5"/>
  <c r="O137" i="5"/>
  <c r="P137" i="5" s="1"/>
  <c r="R137" i="5" s="1"/>
  <c r="M138" i="5"/>
  <c r="N138" i="5"/>
  <c r="O138" i="5"/>
  <c r="P138" i="5" s="1"/>
  <c r="M139" i="5"/>
  <c r="N139" i="5"/>
  <c r="O139" i="5"/>
  <c r="P139" i="5" s="1"/>
  <c r="Q139" i="5" s="1"/>
  <c r="M140" i="5"/>
  <c r="N140" i="5"/>
  <c r="O140" i="5"/>
  <c r="P140" i="5" s="1"/>
  <c r="R140" i="5" s="1"/>
  <c r="M141" i="5"/>
  <c r="N141" i="5"/>
  <c r="O141" i="5"/>
  <c r="P141" i="5" s="1"/>
  <c r="R141" i="5" s="1"/>
  <c r="M142" i="5"/>
  <c r="N142" i="5"/>
  <c r="O142" i="5"/>
  <c r="P142" i="5" s="1"/>
  <c r="M143" i="5"/>
  <c r="N143" i="5"/>
  <c r="O143" i="5"/>
  <c r="P143" i="5" s="1"/>
  <c r="Q143" i="5" s="1"/>
  <c r="M144" i="5"/>
  <c r="N144" i="5"/>
  <c r="O144" i="5"/>
  <c r="P144" i="5" s="1"/>
  <c r="R144" i="5" s="1"/>
  <c r="M145" i="5"/>
  <c r="N145" i="5"/>
  <c r="O145" i="5"/>
  <c r="P145" i="5" s="1"/>
  <c r="R145" i="5" s="1"/>
  <c r="M146" i="5"/>
  <c r="N146" i="5"/>
  <c r="O146" i="5"/>
  <c r="P146" i="5" s="1"/>
  <c r="M147" i="5"/>
  <c r="N147" i="5"/>
  <c r="O147" i="5"/>
  <c r="P147" i="5" s="1"/>
  <c r="Q147" i="5" s="1"/>
  <c r="M148" i="5"/>
  <c r="N148" i="5"/>
  <c r="O148" i="5"/>
  <c r="P148" i="5" s="1"/>
  <c r="M149" i="5"/>
  <c r="N149" i="5"/>
  <c r="O149" i="5"/>
  <c r="P149" i="5" s="1"/>
  <c r="Q149" i="5" s="1"/>
  <c r="M150" i="5"/>
  <c r="N150" i="5"/>
  <c r="O150" i="5"/>
  <c r="P150" i="5" s="1"/>
  <c r="M151" i="5"/>
  <c r="N151" i="5"/>
  <c r="O151" i="5"/>
  <c r="P151" i="5" s="1"/>
  <c r="Q151" i="5" s="1"/>
  <c r="M152" i="5"/>
  <c r="N152" i="5"/>
  <c r="O152" i="5"/>
  <c r="P152" i="5" s="1"/>
  <c r="M153" i="5"/>
  <c r="N153" i="5"/>
  <c r="O153" i="5"/>
  <c r="P153" i="5" s="1"/>
  <c r="Q153" i="5" s="1"/>
  <c r="M154" i="5"/>
  <c r="N154" i="5"/>
  <c r="O154" i="5"/>
  <c r="P154" i="5" s="1"/>
  <c r="M155" i="5"/>
  <c r="N155" i="5"/>
  <c r="O155" i="5"/>
  <c r="P155" i="5" s="1"/>
  <c r="Q155" i="5" s="1"/>
  <c r="M156" i="5"/>
  <c r="N156" i="5"/>
  <c r="O156" i="5"/>
  <c r="P156" i="5" s="1"/>
  <c r="M157" i="5"/>
  <c r="N157" i="5"/>
  <c r="O157" i="5"/>
  <c r="P157" i="5" s="1"/>
  <c r="Q157" i="5" s="1"/>
  <c r="M158" i="5"/>
  <c r="N158" i="5"/>
  <c r="O158" i="5"/>
  <c r="P158" i="5" s="1"/>
  <c r="M159" i="5"/>
  <c r="N159" i="5"/>
  <c r="O159" i="5"/>
  <c r="P159" i="5" s="1"/>
  <c r="Q159" i="5" s="1"/>
  <c r="M160" i="5"/>
  <c r="N160" i="5"/>
  <c r="O160" i="5"/>
  <c r="P160" i="5" s="1"/>
  <c r="M161" i="5"/>
  <c r="N161" i="5"/>
  <c r="O161" i="5"/>
  <c r="P161" i="5" s="1"/>
  <c r="Q161" i="5" s="1"/>
  <c r="M162" i="5"/>
  <c r="N162" i="5"/>
  <c r="O162" i="5"/>
  <c r="P162" i="5" s="1"/>
  <c r="M163" i="5"/>
  <c r="N163" i="5"/>
  <c r="O163" i="5"/>
  <c r="P163" i="5" s="1"/>
  <c r="Q163" i="5" s="1"/>
  <c r="M164" i="5"/>
  <c r="N164" i="5"/>
  <c r="O164" i="5"/>
  <c r="P164" i="5" s="1"/>
  <c r="M165" i="5"/>
  <c r="N165" i="5"/>
  <c r="O165" i="5"/>
  <c r="P165" i="5" s="1"/>
  <c r="Q165" i="5" s="1"/>
  <c r="M166" i="5"/>
  <c r="N166" i="5"/>
  <c r="O166" i="5"/>
  <c r="P166" i="5" s="1"/>
  <c r="M167" i="5"/>
  <c r="N167" i="5"/>
  <c r="O167" i="5"/>
  <c r="P167" i="5" s="1"/>
  <c r="Q167" i="5" s="1"/>
  <c r="M168" i="5"/>
  <c r="N168" i="5"/>
  <c r="O168" i="5"/>
  <c r="P168" i="5" s="1"/>
  <c r="M169" i="5"/>
  <c r="N169" i="5"/>
  <c r="O169" i="5"/>
  <c r="P169" i="5" s="1"/>
  <c r="Q169" i="5" s="1"/>
  <c r="M170" i="5"/>
  <c r="N170" i="5"/>
  <c r="O170" i="5"/>
  <c r="P170" i="5" s="1"/>
  <c r="M171" i="5"/>
  <c r="N171" i="5"/>
  <c r="O171" i="5"/>
  <c r="P171" i="5" s="1"/>
  <c r="Q171" i="5" s="1"/>
  <c r="M172" i="5"/>
  <c r="N172" i="5"/>
  <c r="O172" i="5"/>
  <c r="P172" i="5" s="1"/>
  <c r="M173" i="5"/>
  <c r="N173" i="5"/>
  <c r="O173" i="5"/>
  <c r="P173" i="5" s="1"/>
  <c r="Q173" i="5" s="1"/>
  <c r="M174" i="5"/>
  <c r="N174" i="5"/>
  <c r="O174" i="5"/>
  <c r="P174" i="5" s="1"/>
  <c r="M175" i="5"/>
  <c r="N175" i="5"/>
  <c r="O175" i="5"/>
  <c r="P175" i="5" s="1"/>
  <c r="R175" i="5" s="1"/>
  <c r="M176" i="5"/>
  <c r="N176" i="5"/>
  <c r="O176" i="5"/>
  <c r="P176" i="5" s="1"/>
  <c r="M177" i="5"/>
  <c r="N177" i="5"/>
  <c r="O177" i="5"/>
  <c r="P177" i="5" s="1"/>
  <c r="R177" i="5" s="1"/>
  <c r="M178" i="5"/>
  <c r="N178" i="5"/>
  <c r="O178" i="5"/>
  <c r="P178" i="5" s="1"/>
  <c r="M179" i="5"/>
  <c r="N179" i="5"/>
  <c r="O179" i="5"/>
  <c r="P179" i="5" s="1"/>
  <c r="R179" i="5" s="1"/>
  <c r="M180" i="5"/>
  <c r="N180" i="5"/>
  <c r="O180" i="5"/>
  <c r="P180" i="5" s="1"/>
  <c r="M181" i="5"/>
  <c r="N181" i="5"/>
  <c r="O181" i="5"/>
  <c r="P181" i="5" s="1"/>
  <c r="R181" i="5" s="1"/>
  <c r="M182" i="5"/>
  <c r="N182" i="5"/>
  <c r="O182" i="5"/>
  <c r="P182" i="5" s="1"/>
  <c r="M183" i="5"/>
  <c r="N183" i="5"/>
  <c r="O183" i="5"/>
  <c r="P183" i="5" s="1"/>
  <c r="R183" i="5" s="1"/>
  <c r="M184" i="5"/>
  <c r="N184" i="5"/>
  <c r="O184" i="5"/>
  <c r="P184" i="5" s="1"/>
  <c r="M185" i="5"/>
  <c r="N185" i="5"/>
  <c r="O185" i="5"/>
  <c r="P185" i="5" s="1"/>
  <c r="R185" i="5" s="1"/>
  <c r="M186" i="5"/>
  <c r="N186" i="5"/>
  <c r="O186" i="5"/>
  <c r="P186" i="5" s="1"/>
  <c r="M187" i="5"/>
  <c r="N187" i="5"/>
  <c r="O187" i="5"/>
  <c r="P187" i="5" s="1"/>
  <c r="R187" i="5" s="1"/>
  <c r="M188" i="5"/>
  <c r="N188" i="5"/>
  <c r="O188" i="5"/>
  <c r="P188" i="5" s="1"/>
  <c r="M189" i="5"/>
  <c r="N189" i="5"/>
  <c r="O189" i="5"/>
  <c r="P189" i="5" s="1"/>
  <c r="R189" i="5" s="1"/>
  <c r="M190" i="5"/>
  <c r="N190" i="5"/>
  <c r="O190" i="5"/>
  <c r="P190" i="5" s="1"/>
  <c r="R190" i="5" s="1"/>
  <c r="M191" i="5"/>
  <c r="N191" i="5"/>
  <c r="O191" i="5"/>
  <c r="P191" i="5" s="1"/>
  <c r="R191" i="5" s="1"/>
  <c r="M192" i="5"/>
  <c r="N192" i="5"/>
  <c r="O192" i="5"/>
  <c r="P192" i="5" s="1"/>
  <c r="M193" i="5"/>
  <c r="N193" i="5"/>
  <c r="O193" i="5"/>
  <c r="P193" i="5" s="1"/>
  <c r="R193" i="5" s="1"/>
  <c r="M194" i="5"/>
  <c r="N194" i="5"/>
  <c r="O194" i="5"/>
  <c r="P194" i="5" s="1"/>
  <c r="M195" i="5"/>
  <c r="N195" i="5"/>
  <c r="O195" i="5"/>
  <c r="P195" i="5" s="1"/>
  <c r="R195" i="5" s="1"/>
  <c r="M196" i="5"/>
  <c r="N196" i="5"/>
  <c r="O196" i="5"/>
  <c r="P196" i="5" s="1"/>
  <c r="M197" i="5"/>
  <c r="N197" i="5"/>
  <c r="O197" i="5"/>
  <c r="P197" i="5" s="1"/>
  <c r="R197" i="5" s="1"/>
  <c r="M198" i="5"/>
  <c r="N198" i="5"/>
  <c r="O198" i="5"/>
  <c r="P198" i="5" s="1"/>
  <c r="R198" i="5" s="1"/>
  <c r="M199" i="5"/>
  <c r="N199" i="5"/>
  <c r="O199" i="5"/>
  <c r="P199" i="5" s="1"/>
  <c r="R199" i="5" s="1"/>
  <c r="M200" i="5"/>
  <c r="N200" i="5"/>
  <c r="O200" i="5"/>
  <c r="P200" i="5" s="1"/>
  <c r="M201" i="5"/>
  <c r="N201" i="5"/>
  <c r="O201" i="5"/>
  <c r="P201" i="5" s="1"/>
  <c r="R201" i="5" s="1"/>
  <c r="M202" i="5"/>
  <c r="N202" i="5"/>
  <c r="O202" i="5"/>
  <c r="P202" i="5" s="1"/>
  <c r="M203" i="5"/>
  <c r="N203" i="5"/>
  <c r="O203" i="5"/>
  <c r="P203" i="5" s="1"/>
  <c r="R203" i="5" s="1"/>
  <c r="M204" i="5"/>
  <c r="N204" i="5"/>
  <c r="O204" i="5"/>
  <c r="P204" i="5" s="1"/>
  <c r="M205" i="5"/>
  <c r="N205" i="5"/>
  <c r="O205" i="5"/>
  <c r="P205" i="5" s="1"/>
  <c r="R205" i="5" s="1"/>
  <c r="M206" i="5"/>
  <c r="N206" i="5"/>
  <c r="O206" i="5"/>
  <c r="P206" i="5" s="1"/>
  <c r="R206" i="5" s="1"/>
  <c r="M207" i="5"/>
  <c r="N207" i="5"/>
  <c r="O207" i="5"/>
  <c r="P207" i="5" s="1"/>
  <c r="R207" i="5" s="1"/>
  <c r="M208" i="5"/>
  <c r="N208" i="5"/>
  <c r="O208" i="5"/>
  <c r="P208" i="5" s="1"/>
  <c r="M209" i="5"/>
  <c r="N209" i="5"/>
  <c r="O209" i="5"/>
  <c r="P209" i="5" s="1"/>
  <c r="R209" i="5" s="1"/>
  <c r="M210" i="5"/>
  <c r="N210" i="5"/>
  <c r="O210" i="5"/>
  <c r="P210" i="5" s="1"/>
  <c r="M211" i="5"/>
  <c r="N211" i="5"/>
  <c r="O211" i="5"/>
  <c r="P211" i="5" s="1"/>
  <c r="R211" i="5" s="1"/>
  <c r="M212" i="5"/>
  <c r="N212" i="5"/>
  <c r="O212" i="5"/>
  <c r="P212" i="5" s="1"/>
  <c r="M213" i="5"/>
  <c r="N213" i="5"/>
  <c r="O213" i="5"/>
  <c r="P213" i="5" s="1"/>
  <c r="R213" i="5" s="1"/>
  <c r="M214" i="5"/>
  <c r="N214" i="5"/>
  <c r="O214" i="5"/>
  <c r="P214" i="5" s="1"/>
  <c r="R214" i="5" s="1"/>
  <c r="M215" i="5"/>
  <c r="N215" i="5"/>
  <c r="O215" i="5"/>
  <c r="P215" i="5" s="1"/>
  <c r="R215" i="5" s="1"/>
  <c r="M216" i="5"/>
  <c r="N216" i="5"/>
  <c r="O216" i="5"/>
  <c r="P216" i="5" s="1"/>
  <c r="M217" i="5"/>
  <c r="N217" i="5"/>
  <c r="O217" i="5"/>
  <c r="P217" i="5" s="1"/>
  <c r="R217" i="5" s="1"/>
  <c r="M218" i="5"/>
  <c r="N218" i="5"/>
  <c r="O218" i="5"/>
  <c r="P218" i="5" s="1"/>
  <c r="R218" i="5" s="1"/>
  <c r="M219" i="5"/>
  <c r="N219" i="5"/>
  <c r="O219" i="5"/>
  <c r="P219" i="5" s="1"/>
  <c r="M220" i="5"/>
  <c r="N220" i="5"/>
  <c r="O220" i="5"/>
  <c r="P220" i="5" s="1"/>
  <c r="R220" i="5" s="1"/>
  <c r="M221" i="5"/>
  <c r="N221" i="5"/>
  <c r="O221" i="5"/>
  <c r="P221" i="5" s="1"/>
  <c r="M222" i="5"/>
  <c r="N222" i="5"/>
  <c r="O222" i="5"/>
  <c r="P222" i="5" s="1"/>
  <c r="R222" i="5" s="1"/>
  <c r="M223" i="5"/>
  <c r="N223" i="5"/>
  <c r="O223" i="5"/>
  <c r="P223" i="5" s="1"/>
  <c r="M224" i="5"/>
  <c r="N224" i="5"/>
  <c r="O224" i="5"/>
  <c r="P224" i="5" s="1"/>
  <c r="R224" i="5" s="1"/>
  <c r="M225" i="5"/>
  <c r="N225" i="5"/>
  <c r="O225" i="5"/>
  <c r="P225" i="5" s="1"/>
  <c r="M226" i="5"/>
  <c r="N226" i="5"/>
  <c r="O226" i="5"/>
  <c r="P226" i="5" s="1"/>
  <c r="R226" i="5" s="1"/>
  <c r="M227" i="5"/>
  <c r="N227" i="5"/>
  <c r="O227" i="5"/>
  <c r="P227" i="5" s="1"/>
  <c r="M228" i="5"/>
  <c r="N228" i="5"/>
  <c r="O228" i="5"/>
  <c r="P228" i="5" s="1"/>
  <c r="R228" i="5" s="1"/>
  <c r="M229" i="5"/>
  <c r="N229" i="5"/>
  <c r="O229" i="5"/>
  <c r="P229" i="5" s="1"/>
  <c r="M230" i="5"/>
  <c r="N230" i="5"/>
  <c r="O230" i="5"/>
  <c r="P230" i="5" s="1"/>
  <c r="R230" i="5" s="1"/>
  <c r="M231" i="5"/>
  <c r="N231" i="5"/>
  <c r="O231" i="5"/>
  <c r="P231" i="5" s="1"/>
  <c r="M232" i="5"/>
  <c r="N232" i="5"/>
  <c r="O232" i="5"/>
  <c r="P232" i="5" s="1"/>
  <c r="R232" i="5" s="1"/>
  <c r="M233" i="5"/>
  <c r="N233" i="5"/>
  <c r="O233" i="5"/>
  <c r="P233" i="5" s="1"/>
  <c r="M234" i="5"/>
  <c r="N234" i="5"/>
  <c r="O234" i="5"/>
  <c r="P234" i="5" s="1"/>
  <c r="R234" i="5" s="1"/>
  <c r="M235" i="5"/>
  <c r="N235" i="5"/>
  <c r="O235" i="5"/>
  <c r="P235" i="5" s="1"/>
  <c r="M236" i="5"/>
  <c r="N236" i="5"/>
  <c r="O236" i="5"/>
  <c r="P236" i="5" s="1"/>
  <c r="R236" i="5" s="1"/>
  <c r="M237" i="5"/>
  <c r="N237" i="5"/>
  <c r="O237" i="5"/>
  <c r="P237" i="5" s="1"/>
  <c r="M238" i="5"/>
  <c r="N238" i="5"/>
  <c r="O238" i="5"/>
  <c r="P238" i="5" s="1"/>
  <c r="R238" i="5" s="1"/>
  <c r="M239" i="5"/>
  <c r="N239" i="5"/>
  <c r="O239" i="5"/>
  <c r="P239" i="5" s="1"/>
  <c r="M240" i="5"/>
  <c r="N240" i="5"/>
  <c r="O240" i="5"/>
  <c r="P240" i="5" s="1"/>
  <c r="R240" i="5" s="1"/>
  <c r="M241" i="5"/>
  <c r="N241" i="5"/>
  <c r="O241" i="5"/>
  <c r="P241" i="5" s="1"/>
  <c r="M242" i="5"/>
  <c r="N242" i="5"/>
  <c r="O242" i="5"/>
  <c r="P242" i="5" s="1"/>
  <c r="R242" i="5" s="1"/>
  <c r="M243" i="5"/>
  <c r="N243" i="5"/>
  <c r="O243" i="5"/>
  <c r="P243" i="5" s="1"/>
  <c r="M244" i="5"/>
  <c r="N244" i="5"/>
  <c r="O244" i="5"/>
  <c r="P244" i="5" s="1"/>
  <c r="R244" i="5" s="1"/>
  <c r="M245" i="5"/>
  <c r="N245" i="5"/>
  <c r="O245" i="5"/>
  <c r="P245" i="5" s="1"/>
  <c r="M246" i="5"/>
  <c r="N246" i="5"/>
  <c r="O246" i="5"/>
  <c r="P246" i="5" s="1"/>
  <c r="R246" i="5" s="1"/>
  <c r="M247" i="5"/>
  <c r="N247" i="5"/>
  <c r="O247" i="5"/>
  <c r="P247" i="5" s="1"/>
  <c r="M248" i="5"/>
  <c r="N248" i="5"/>
  <c r="O248" i="5"/>
  <c r="P248" i="5" s="1"/>
  <c r="R248" i="5" s="1"/>
  <c r="M249" i="5"/>
  <c r="N249" i="5"/>
  <c r="O249" i="5"/>
  <c r="P249" i="5" s="1"/>
  <c r="M250" i="5"/>
  <c r="N250" i="5"/>
  <c r="O250" i="5"/>
  <c r="P250" i="5" s="1"/>
  <c r="M251" i="5"/>
  <c r="N251" i="5"/>
  <c r="O251" i="5"/>
  <c r="P251" i="5" s="1"/>
  <c r="M252" i="5"/>
  <c r="N252" i="5"/>
  <c r="O252" i="5"/>
  <c r="P252" i="5" s="1"/>
  <c r="M253" i="5"/>
  <c r="N253" i="5"/>
  <c r="O253" i="5"/>
  <c r="P253" i="5" s="1"/>
  <c r="M254" i="5"/>
  <c r="N254" i="5"/>
  <c r="O254" i="5"/>
  <c r="P254" i="5" s="1"/>
  <c r="M255" i="5"/>
  <c r="N255" i="5"/>
  <c r="O255" i="5"/>
  <c r="P255" i="5" s="1"/>
  <c r="M256" i="5"/>
  <c r="N256" i="5"/>
  <c r="O256" i="5"/>
  <c r="P256" i="5" s="1"/>
  <c r="M257" i="5"/>
  <c r="N257" i="5"/>
  <c r="O257" i="5"/>
  <c r="P257" i="5" s="1"/>
  <c r="M258" i="5"/>
  <c r="N258" i="5"/>
  <c r="O258" i="5"/>
  <c r="P258" i="5" s="1"/>
  <c r="M259" i="5"/>
  <c r="N259" i="5"/>
  <c r="O259" i="5"/>
  <c r="P259" i="5" s="1"/>
  <c r="M260" i="5"/>
  <c r="N260" i="5"/>
  <c r="O260" i="5"/>
  <c r="P260" i="5" s="1"/>
  <c r="M261" i="5"/>
  <c r="N261" i="5"/>
  <c r="O261" i="5"/>
  <c r="P261" i="5" s="1"/>
  <c r="M262" i="5"/>
  <c r="N262" i="5"/>
  <c r="O262" i="5"/>
  <c r="P262" i="5" s="1"/>
  <c r="M263" i="5"/>
  <c r="N263" i="5"/>
  <c r="O263" i="5"/>
  <c r="P263" i="5" s="1"/>
  <c r="M264" i="5"/>
  <c r="N264" i="5"/>
  <c r="O264" i="5"/>
  <c r="P264" i="5" s="1"/>
  <c r="M265" i="5"/>
  <c r="N265" i="5"/>
  <c r="O265" i="5"/>
  <c r="P265" i="5" s="1"/>
  <c r="M266" i="5"/>
  <c r="N266" i="5"/>
  <c r="O266" i="5"/>
  <c r="P266" i="5" s="1"/>
  <c r="M267" i="5"/>
  <c r="N267" i="5"/>
  <c r="O267" i="5"/>
  <c r="P267" i="5" s="1"/>
  <c r="M268" i="5"/>
  <c r="N268" i="5"/>
  <c r="O268" i="5"/>
  <c r="P268" i="5" s="1"/>
  <c r="R268" i="5" s="1"/>
  <c r="M269" i="5"/>
  <c r="N269" i="5"/>
  <c r="O269" i="5"/>
  <c r="P269" i="5" s="1"/>
  <c r="M270" i="5"/>
  <c r="N270" i="5"/>
  <c r="O270" i="5"/>
  <c r="P270" i="5" s="1"/>
  <c r="M271" i="5"/>
  <c r="N271" i="5"/>
  <c r="O271" i="5"/>
  <c r="P271" i="5" s="1"/>
  <c r="M272" i="5"/>
  <c r="N272" i="5"/>
  <c r="O272" i="5"/>
  <c r="P272" i="5" s="1"/>
  <c r="R272" i="5" s="1"/>
  <c r="M273" i="5"/>
  <c r="N273" i="5"/>
  <c r="O273" i="5"/>
  <c r="P273" i="5" s="1"/>
  <c r="M274" i="5"/>
  <c r="N274" i="5"/>
  <c r="O274" i="5"/>
  <c r="P274" i="5" s="1"/>
  <c r="R274" i="5" s="1"/>
  <c r="M275" i="5"/>
  <c r="N275" i="5"/>
  <c r="O275" i="5"/>
  <c r="P275" i="5" s="1"/>
  <c r="M276" i="5"/>
  <c r="N276" i="5"/>
  <c r="O276" i="5"/>
  <c r="P276" i="5" s="1"/>
  <c r="R276" i="5" s="1"/>
  <c r="M277" i="5"/>
  <c r="N277" i="5"/>
  <c r="O277" i="5"/>
  <c r="P277" i="5" s="1"/>
  <c r="M278" i="5"/>
  <c r="N278" i="5"/>
  <c r="O278" i="5"/>
  <c r="P278" i="5" s="1"/>
  <c r="M279" i="5"/>
  <c r="N279" i="5"/>
  <c r="O279" i="5"/>
  <c r="P279" i="5" s="1"/>
  <c r="M280" i="5"/>
  <c r="N280" i="5"/>
  <c r="O280" i="5"/>
  <c r="P280" i="5" s="1"/>
  <c r="R280" i="5" s="1"/>
  <c r="M281" i="5"/>
  <c r="N281" i="5"/>
  <c r="O281" i="5"/>
  <c r="P281" i="5" s="1"/>
  <c r="M282" i="5"/>
  <c r="N282" i="5"/>
  <c r="O282" i="5"/>
  <c r="P282" i="5" s="1"/>
  <c r="R282" i="5" s="1"/>
  <c r="M283" i="5"/>
  <c r="N283" i="5"/>
  <c r="O283" i="5"/>
  <c r="P283" i="5" s="1"/>
  <c r="M284" i="5"/>
  <c r="N284" i="5"/>
  <c r="O284" i="5"/>
  <c r="P284" i="5" s="1"/>
  <c r="R284" i="5" s="1"/>
  <c r="M285" i="5"/>
  <c r="N285" i="5"/>
  <c r="O285" i="5"/>
  <c r="P285" i="5" s="1"/>
  <c r="M286" i="5"/>
  <c r="N286" i="5"/>
  <c r="O286" i="5"/>
  <c r="P286" i="5" s="1"/>
  <c r="M287" i="5"/>
  <c r="N287" i="5"/>
  <c r="O287" i="5"/>
  <c r="P287" i="5" s="1"/>
  <c r="M288" i="5"/>
  <c r="N288" i="5"/>
  <c r="O288" i="5"/>
  <c r="P288" i="5" s="1"/>
  <c r="R288" i="5" s="1"/>
  <c r="M289" i="5"/>
  <c r="N289" i="5"/>
  <c r="O289" i="5"/>
  <c r="P289" i="5" s="1"/>
  <c r="M290" i="5"/>
  <c r="N290" i="5"/>
  <c r="O290" i="5"/>
  <c r="P290" i="5" s="1"/>
  <c r="R290" i="5" s="1"/>
  <c r="M291" i="5"/>
  <c r="N291" i="5"/>
  <c r="O291" i="5"/>
  <c r="P291" i="5" s="1"/>
  <c r="M292" i="5"/>
  <c r="N292" i="5"/>
  <c r="O292" i="5"/>
  <c r="P292" i="5" s="1"/>
  <c r="R292" i="5" s="1"/>
  <c r="M293" i="5"/>
  <c r="N293" i="5"/>
  <c r="O293" i="5"/>
  <c r="P293" i="5" s="1"/>
  <c r="R293" i="5" s="1"/>
  <c r="M294" i="5"/>
  <c r="N294" i="5"/>
  <c r="O294" i="5"/>
  <c r="P294" i="5" s="1"/>
  <c r="R294" i="5" s="1"/>
  <c r="M295" i="5"/>
  <c r="N295" i="5"/>
  <c r="O295" i="5"/>
  <c r="P295" i="5" s="1"/>
  <c r="R295" i="5" s="1"/>
  <c r="M296" i="5"/>
  <c r="N296" i="5"/>
  <c r="O296" i="5"/>
  <c r="P296" i="5" s="1"/>
  <c r="R296" i="5" s="1"/>
  <c r="M297" i="5"/>
  <c r="N297" i="5"/>
  <c r="O297" i="5"/>
  <c r="P297" i="5" s="1"/>
  <c r="R297" i="5" s="1"/>
  <c r="M298" i="5"/>
  <c r="N298" i="5"/>
  <c r="O298" i="5"/>
  <c r="P298" i="5" s="1"/>
  <c r="R298" i="5" s="1"/>
  <c r="M299" i="5"/>
  <c r="N299" i="5"/>
  <c r="O299" i="5"/>
  <c r="P299" i="5" s="1"/>
  <c r="R299" i="5" s="1"/>
  <c r="M300" i="5"/>
  <c r="N300" i="5"/>
  <c r="O300" i="5"/>
  <c r="P300" i="5" s="1"/>
  <c r="R300" i="5" s="1"/>
  <c r="M301" i="5"/>
  <c r="N301" i="5"/>
  <c r="O301" i="5"/>
  <c r="P301" i="5" s="1"/>
  <c r="R301" i="5" s="1"/>
  <c r="M302" i="5"/>
  <c r="N302" i="5"/>
  <c r="O302" i="5"/>
  <c r="P302" i="5" s="1"/>
  <c r="R302" i="5" s="1"/>
  <c r="M303" i="5"/>
  <c r="N303" i="5"/>
  <c r="O303" i="5"/>
  <c r="P303" i="5" s="1"/>
  <c r="R303" i="5" s="1"/>
  <c r="M304" i="5"/>
  <c r="N304" i="5"/>
  <c r="O304" i="5"/>
  <c r="P304" i="5" s="1"/>
  <c r="R304" i="5" s="1"/>
  <c r="M305" i="5"/>
  <c r="N305" i="5"/>
  <c r="O305" i="5"/>
  <c r="P305" i="5" s="1"/>
  <c r="R305" i="5" s="1"/>
  <c r="M306" i="5"/>
  <c r="N306" i="5"/>
  <c r="O306" i="5"/>
  <c r="P306" i="5" s="1"/>
  <c r="R306" i="5" s="1"/>
  <c r="M307" i="5"/>
  <c r="N307" i="5"/>
  <c r="O307" i="5"/>
  <c r="P307" i="5" s="1"/>
  <c r="R307" i="5" s="1"/>
  <c r="M308" i="5"/>
  <c r="N308" i="5"/>
  <c r="O308" i="5"/>
  <c r="P308" i="5" s="1"/>
  <c r="R308" i="5" s="1"/>
  <c r="M309" i="5"/>
  <c r="N309" i="5"/>
  <c r="O309" i="5"/>
  <c r="P309" i="5" s="1"/>
  <c r="R309" i="5" s="1"/>
  <c r="M310" i="5"/>
  <c r="N310" i="5"/>
  <c r="O310" i="5"/>
  <c r="P310" i="5" s="1"/>
  <c r="R310" i="5" s="1"/>
  <c r="M311" i="5"/>
  <c r="N311" i="5"/>
  <c r="O311" i="5"/>
  <c r="P311" i="5" s="1"/>
  <c r="R311" i="5" s="1"/>
  <c r="M312" i="5"/>
  <c r="N312" i="5"/>
  <c r="O312" i="5"/>
  <c r="P312" i="5" s="1"/>
  <c r="R312" i="5" s="1"/>
  <c r="M313" i="5"/>
  <c r="N313" i="5"/>
  <c r="O313" i="5"/>
  <c r="P313" i="5" s="1"/>
  <c r="R313" i="5" s="1"/>
  <c r="M314" i="5"/>
  <c r="N314" i="5"/>
  <c r="O314" i="5"/>
  <c r="P314" i="5" s="1"/>
  <c r="R314" i="5" s="1"/>
  <c r="M315" i="5"/>
  <c r="N315" i="5"/>
  <c r="O315" i="5"/>
  <c r="P315" i="5" s="1"/>
  <c r="R315" i="5" s="1"/>
  <c r="M316" i="5"/>
  <c r="N316" i="5"/>
  <c r="O316" i="5"/>
  <c r="P316" i="5" s="1"/>
  <c r="R316" i="5" s="1"/>
  <c r="M317" i="5"/>
  <c r="N317" i="5"/>
  <c r="O317" i="5"/>
  <c r="P317" i="5" s="1"/>
  <c r="R317" i="5" s="1"/>
  <c r="M318" i="5"/>
  <c r="N318" i="5"/>
  <c r="O318" i="5"/>
  <c r="P318" i="5" s="1"/>
  <c r="R318" i="5" s="1"/>
  <c r="M319" i="5"/>
  <c r="N319" i="5"/>
  <c r="O319" i="5"/>
  <c r="P319" i="5" s="1"/>
  <c r="Q319" i="5" s="1"/>
  <c r="M320" i="5"/>
  <c r="N320" i="5"/>
  <c r="O320" i="5"/>
  <c r="P320" i="5" s="1"/>
  <c r="R320" i="5" s="1"/>
  <c r="M321" i="5"/>
  <c r="N321" i="5"/>
  <c r="O321" i="5"/>
  <c r="P321" i="5" s="1"/>
  <c r="R321" i="5" s="1"/>
  <c r="M322" i="5"/>
  <c r="N322" i="5"/>
  <c r="O322" i="5"/>
  <c r="P322" i="5" s="1"/>
  <c r="M323" i="5"/>
  <c r="N323" i="5"/>
  <c r="O323" i="5"/>
  <c r="P323" i="5" s="1"/>
  <c r="Q323" i="5" s="1"/>
  <c r="M324" i="5"/>
  <c r="N324" i="5"/>
  <c r="O324" i="5"/>
  <c r="P324" i="5" s="1"/>
  <c r="R324" i="5" s="1"/>
  <c r="M325" i="5"/>
  <c r="N325" i="5"/>
  <c r="O325" i="5"/>
  <c r="P325" i="5" s="1"/>
  <c r="R325" i="5" s="1"/>
  <c r="M326" i="5"/>
  <c r="N326" i="5"/>
  <c r="O326" i="5"/>
  <c r="P326" i="5" s="1"/>
  <c r="M327" i="5"/>
  <c r="N327" i="5"/>
  <c r="O327" i="5"/>
  <c r="P327" i="5" s="1"/>
  <c r="Q327" i="5" s="1"/>
  <c r="M328" i="5"/>
  <c r="N328" i="5"/>
  <c r="O328" i="5"/>
  <c r="P328" i="5" s="1"/>
  <c r="R328" i="5" s="1"/>
  <c r="M329" i="5"/>
  <c r="N329" i="5"/>
  <c r="O329" i="5"/>
  <c r="P329" i="5" s="1"/>
  <c r="Q329" i="5" s="1"/>
  <c r="M330" i="5"/>
  <c r="N330" i="5"/>
  <c r="O330" i="5"/>
  <c r="P330" i="5" s="1"/>
  <c r="M331" i="5"/>
  <c r="N331" i="5"/>
  <c r="O331" i="5"/>
  <c r="P331" i="5" s="1"/>
  <c r="Q331" i="5" s="1"/>
  <c r="M332" i="5"/>
  <c r="N332" i="5"/>
  <c r="O332" i="5"/>
  <c r="P332" i="5" s="1"/>
  <c r="R332" i="5" s="1"/>
  <c r="M333" i="5"/>
  <c r="N333" i="5"/>
  <c r="O333" i="5"/>
  <c r="P333" i="5" s="1"/>
  <c r="Q333" i="5" s="1"/>
  <c r="M334" i="5"/>
  <c r="N334" i="5"/>
  <c r="O334" i="5"/>
  <c r="P334" i="5" s="1"/>
  <c r="M335" i="5"/>
  <c r="N335" i="5"/>
  <c r="O335" i="5"/>
  <c r="P335" i="5" s="1"/>
  <c r="Q335" i="5" s="1"/>
  <c r="M336" i="5"/>
  <c r="N336" i="5"/>
  <c r="O336" i="5"/>
  <c r="P336" i="5" s="1"/>
  <c r="R336" i="5" s="1"/>
  <c r="M337" i="5"/>
  <c r="N337" i="5"/>
  <c r="O337" i="5"/>
  <c r="P337" i="5" s="1"/>
  <c r="R337" i="5" s="1"/>
  <c r="M338" i="5"/>
  <c r="N338" i="5"/>
  <c r="O338" i="5"/>
  <c r="P338" i="5" s="1"/>
  <c r="M339" i="5"/>
  <c r="N339" i="5"/>
  <c r="O339" i="5"/>
  <c r="P339" i="5" s="1"/>
  <c r="Q339" i="5" s="1"/>
  <c r="M340" i="5"/>
  <c r="N340" i="5"/>
  <c r="O340" i="5"/>
  <c r="P340" i="5" s="1"/>
  <c r="R340" i="5" s="1"/>
  <c r="M341" i="5"/>
  <c r="N341" i="5"/>
  <c r="O341" i="5"/>
  <c r="P341" i="5" s="1"/>
  <c r="Q341" i="5" s="1"/>
  <c r="M342" i="5"/>
  <c r="N342" i="5"/>
  <c r="O342" i="5"/>
  <c r="P342" i="5" s="1"/>
  <c r="M343" i="5"/>
  <c r="N343" i="5"/>
  <c r="O343" i="5"/>
  <c r="P343" i="5" s="1"/>
  <c r="Q343" i="5" s="1"/>
  <c r="M344" i="5"/>
  <c r="N344" i="5"/>
  <c r="O344" i="5"/>
  <c r="P344" i="5" s="1"/>
  <c r="R344" i="5" s="1"/>
  <c r="M345" i="5"/>
  <c r="N345" i="5"/>
  <c r="O345" i="5"/>
  <c r="P345" i="5" s="1"/>
  <c r="R345" i="5" s="1"/>
  <c r="M346" i="5"/>
  <c r="N346" i="5"/>
  <c r="O346" i="5"/>
  <c r="P346" i="5" s="1"/>
  <c r="M347" i="5"/>
  <c r="N347" i="5"/>
  <c r="O347" i="5"/>
  <c r="P347" i="5" s="1"/>
  <c r="Q347" i="5" s="1"/>
  <c r="M348" i="5"/>
  <c r="N348" i="5"/>
  <c r="O348" i="5"/>
  <c r="P348" i="5" s="1"/>
  <c r="R348" i="5" s="1"/>
  <c r="M349" i="5"/>
  <c r="N349" i="5"/>
  <c r="O349" i="5"/>
  <c r="P349" i="5" s="1"/>
  <c r="R349" i="5" s="1"/>
  <c r="M350" i="5"/>
  <c r="N350" i="5"/>
  <c r="O350" i="5"/>
  <c r="P350" i="5" s="1"/>
  <c r="M351" i="5"/>
  <c r="N351" i="5"/>
  <c r="O351" i="5"/>
  <c r="P351" i="5" s="1"/>
  <c r="Q351" i="5" s="1"/>
  <c r="M352" i="5"/>
  <c r="N352" i="5"/>
  <c r="O352" i="5"/>
  <c r="P352" i="5" s="1"/>
  <c r="R352" i="5" s="1"/>
  <c r="M353" i="5"/>
  <c r="N353" i="5"/>
  <c r="O353" i="5"/>
  <c r="P353" i="5" s="1"/>
  <c r="Q353" i="5" s="1"/>
  <c r="M354" i="5"/>
  <c r="N354" i="5"/>
  <c r="O354" i="5"/>
  <c r="P354" i="5" s="1"/>
  <c r="M355" i="5"/>
  <c r="N355" i="5"/>
  <c r="O355" i="5"/>
  <c r="P355" i="5" s="1"/>
  <c r="Q355" i="5" s="1"/>
  <c r="M356" i="5"/>
  <c r="N356" i="5"/>
  <c r="O356" i="5"/>
  <c r="P356" i="5" s="1"/>
  <c r="R356" i="5" s="1"/>
  <c r="M357" i="5"/>
  <c r="N357" i="5"/>
  <c r="O357" i="5"/>
  <c r="P357" i="5" s="1"/>
  <c r="R357" i="5" s="1"/>
  <c r="M358" i="5"/>
  <c r="N358" i="5"/>
  <c r="O358" i="5"/>
  <c r="P358" i="5" s="1"/>
  <c r="M359" i="5"/>
  <c r="N359" i="5"/>
  <c r="O359" i="5"/>
  <c r="P359" i="5" s="1"/>
  <c r="Q359" i="5" s="1"/>
  <c r="M360" i="5"/>
  <c r="N360" i="5"/>
  <c r="O360" i="5"/>
  <c r="P360" i="5" s="1"/>
  <c r="R360" i="5" s="1"/>
  <c r="M361" i="5"/>
  <c r="N361" i="5"/>
  <c r="O361" i="5"/>
  <c r="P361" i="5" s="1"/>
  <c r="R361" i="5" s="1"/>
  <c r="M362" i="5"/>
  <c r="N362" i="5"/>
  <c r="O362" i="5"/>
  <c r="P362" i="5" s="1"/>
  <c r="M363" i="5"/>
  <c r="N363" i="5"/>
  <c r="O363" i="5"/>
  <c r="P363" i="5" s="1"/>
  <c r="Q363" i="5" s="1"/>
  <c r="M364" i="5"/>
  <c r="N364" i="5"/>
  <c r="O364" i="5"/>
  <c r="P364" i="5" s="1"/>
  <c r="R364" i="5" s="1"/>
  <c r="M365" i="5"/>
  <c r="N365" i="5"/>
  <c r="O365" i="5"/>
  <c r="P365" i="5" s="1"/>
  <c r="Q365" i="5" s="1"/>
  <c r="M366" i="5"/>
  <c r="N366" i="5"/>
  <c r="O366" i="5"/>
  <c r="P366" i="5" s="1"/>
  <c r="M367" i="5"/>
  <c r="N367" i="5"/>
  <c r="O367" i="5"/>
  <c r="P367" i="5" s="1"/>
  <c r="R367" i="5" s="1"/>
  <c r="M368" i="5"/>
  <c r="N368" i="5"/>
  <c r="O368" i="5"/>
  <c r="P368" i="5" s="1"/>
  <c r="M369" i="5"/>
  <c r="N369" i="5"/>
  <c r="O369" i="5"/>
  <c r="P369" i="5" s="1"/>
  <c r="R369" i="5" s="1"/>
  <c r="M370" i="5"/>
  <c r="N370" i="5"/>
  <c r="O370" i="5"/>
  <c r="P370" i="5" s="1"/>
  <c r="M371" i="5"/>
  <c r="N371" i="5"/>
  <c r="O371" i="5"/>
  <c r="P371" i="5" s="1"/>
  <c r="R371" i="5" s="1"/>
  <c r="M372" i="5"/>
  <c r="N372" i="5"/>
  <c r="O372" i="5"/>
  <c r="P372" i="5" s="1"/>
  <c r="M373" i="5"/>
  <c r="N373" i="5"/>
  <c r="O373" i="5"/>
  <c r="P373" i="5" s="1"/>
  <c r="R373" i="5" s="1"/>
  <c r="M374" i="5"/>
  <c r="N374" i="5"/>
  <c r="O374" i="5"/>
  <c r="P374" i="5" s="1"/>
  <c r="M375" i="5"/>
  <c r="N375" i="5"/>
  <c r="O375" i="5"/>
  <c r="P375" i="5" s="1"/>
  <c r="R375" i="5" s="1"/>
  <c r="M376" i="5"/>
  <c r="N376" i="5"/>
  <c r="O376" i="5"/>
  <c r="P376" i="5" s="1"/>
  <c r="M377" i="5"/>
  <c r="N377" i="5"/>
  <c r="O377" i="5"/>
  <c r="P377" i="5" s="1"/>
  <c r="R377" i="5" s="1"/>
  <c r="M378" i="5"/>
  <c r="N378" i="5"/>
  <c r="O378" i="5"/>
  <c r="P378" i="5" s="1"/>
  <c r="M379" i="5"/>
  <c r="N379" i="5"/>
  <c r="O379" i="5"/>
  <c r="P379" i="5" s="1"/>
  <c r="R379" i="5" s="1"/>
  <c r="M380" i="5"/>
  <c r="N380" i="5"/>
  <c r="O380" i="5"/>
  <c r="P380" i="5" s="1"/>
  <c r="M381" i="5"/>
  <c r="N381" i="5"/>
  <c r="O381" i="5"/>
  <c r="P381" i="5" s="1"/>
  <c r="R381" i="5" s="1"/>
  <c r="M382" i="5"/>
  <c r="N382" i="5"/>
  <c r="O382" i="5"/>
  <c r="P382" i="5" s="1"/>
  <c r="M383" i="5"/>
  <c r="N383" i="5"/>
  <c r="O383" i="5"/>
  <c r="P383" i="5" s="1"/>
  <c r="R383" i="5" s="1"/>
  <c r="M384" i="5"/>
  <c r="N384" i="5"/>
  <c r="O384" i="5"/>
  <c r="P384" i="5" s="1"/>
  <c r="M385" i="5"/>
  <c r="N385" i="5"/>
  <c r="O385" i="5"/>
  <c r="P385" i="5" s="1"/>
  <c r="R385" i="5" s="1"/>
  <c r="M386" i="5"/>
  <c r="N386" i="5"/>
  <c r="O386" i="5"/>
  <c r="P386" i="5" s="1"/>
  <c r="M387" i="5"/>
  <c r="N387" i="5"/>
  <c r="O387" i="5"/>
  <c r="P387" i="5" s="1"/>
  <c r="R387" i="5" s="1"/>
  <c r="M388" i="5"/>
  <c r="N388" i="5"/>
  <c r="O388" i="5"/>
  <c r="P388" i="5" s="1"/>
  <c r="M389" i="5"/>
  <c r="N389" i="5"/>
  <c r="O389" i="5"/>
  <c r="P389" i="5" s="1"/>
  <c r="R389" i="5" s="1"/>
  <c r="M390" i="5"/>
  <c r="N390" i="5"/>
  <c r="O390" i="5"/>
  <c r="P390" i="5" s="1"/>
  <c r="M391" i="5"/>
  <c r="N391" i="5"/>
  <c r="O391" i="5"/>
  <c r="P391" i="5" s="1"/>
  <c r="R391" i="5" s="1"/>
  <c r="M392" i="5"/>
  <c r="N392" i="5"/>
  <c r="O392" i="5"/>
  <c r="P392" i="5" s="1"/>
  <c r="M393" i="5"/>
  <c r="N393" i="5"/>
  <c r="O393" i="5"/>
  <c r="P393" i="5" s="1"/>
  <c r="R393" i="5" s="1"/>
  <c r="M394" i="5"/>
  <c r="N394" i="5"/>
  <c r="O394" i="5"/>
  <c r="P394" i="5" s="1"/>
  <c r="M395" i="5"/>
  <c r="N395" i="5"/>
  <c r="O395" i="5"/>
  <c r="P395" i="5" s="1"/>
  <c r="R395" i="5" s="1"/>
  <c r="M396" i="5"/>
  <c r="N396" i="5"/>
  <c r="O396" i="5"/>
  <c r="P396" i="5" s="1"/>
  <c r="M397" i="5"/>
  <c r="N397" i="5"/>
  <c r="O397" i="5"/>
  <c r="P397" i="5" s="1"/>
  <c r="M398" i="5"/>
  <c r="N398" i="5"/>
  <c r="O398" i="5"/>
  <c r="P398" i="5" s="1"/>
  <c r="R398" i="5" s="1"/>
  <c r="M399" i="5"/>
  <c r="N399" i="5"/>
  <c r="O399" i="5"/>
  <c r="P399" i="5" s="1"/>
  <c r="M400" i="5"/>
  <c r="N400" i="5"/>
  <c r="O400" i="5"/>
  <c r="P400" i="5" s="1"/>
  <c r="R400" i="5" s="1"/>
  <c r="M401" i="5"/>
  <c r="N401" i="5"/>
  <c r="O401" i="5"/>
  <c r="P401" i="5" s="1"/>
  <c r="M402" i="5"/>
  <c r="N402" i="5"/>
  <c r="O402" i="5"/>
  <c r="P402" i="5" s="1"/>
  <c r="R402" i="5" s="1"/>
  <c r="M403" i="5"/>
  <c r="N403" i="5"/>
  <c r="O403" i="5"/>
  <c r="P403" i="5" s="1"/>
  <c r="M404" i="5"/>
  <c r="N404" i="5"/>
  <c r="O404" i="5"/>
  <c r="P404" i="5" s="1"/>
  <c r="R404" i="5" s="1"/>
  <c r="M405" i="5"/>
  <c r="N405" i="5"/>
  <c r="O405" i="5"/>
  <c r="P405" i="5" s="1"/>
  <c r="M406" i="5"/>
  <c r="N406" i="5"/>
  <c r="O406" i="5"/>
  <c r="P406" i="5" s="1"/>
  <c r="R406" i="5" s="1"/>
  <c r="M407" i="5"/>
  <c r="N407" i="5"/>
  <c r="O407" i="5"/>
  <c r="P407" i="5" s="1"/>
  <c r="M408" i="5"/>
  <c r="N408" i="5"/>
  <c r="O408" i="5"/>
  <c r="P408" i="5" s="1"/>
  <c r="R408" i="5" s="1"/>
  <c r="M409" i="5"/>
  <c r="N409" i="5"/>
  <c r="O409" i="5"/>
  <c r="P409" i="5" s="1"/>
  <c r="M410" i="5"/>
  <c r="N410" i="5"/>
  <c r="O410" i="5"/>
  <c r="P410" i="5" s="1"/>
  <c r="R410" i="5" s="1"/>
  <c r="M411" i="5"/>
  <c r="N411" i="5"/>
  <c r="O411" i="5"/>
  <c r="P411" i="5" s="1"/>
  <c r="M412" i="5"/>
  <c r="N412" i="5"/>
  <c r="O412" i="5"/>
  <c r="P412" i="5" s="1"/>
  <c r="R412" i="5" s="1"/>
  <c r="M413" i="5"/>
  <c r="N413" i="5"/>
  <c r="O413" i="5"/>
  <c r="P413" i="5" s="1"/>
  <c r="M414" i="5"/>
  <c r="N414" i="5"/>
  <c r="O414" i="5"/>
  <c r="P414" i="5" s="1"/>
  <c r="R414" i="5" s="1"/>
  <c r="M415" i="5"/>
  <c r="N415" i="5"/>
  <c r="O415" i="5"/>
  <c r="P415" i="5" s="1"/>
  <c r="M416" i="5"/>
  <c r="N416" i="5"/>
  <c r="O416" i="5"/>
  <c r="P416" i="5" s="1"/>
  <c r="R416" i="5" s="1"/>
  <c r="M417" i="5"/>
  <c r="N417" i="5"/>
  <c r="O417" i="5"/>
  <c r="P417" i="5" s="1"/>
  <c r="M418" i="5"/>
  <c r="N418" i="5"/>
  <c r="O418" i="5"/>
  <c r="P418" i="5" s="1"/>
  <c r="R418" i="5" s="1"/>
  <c r="M419" i="5"/>
  <c r="N419" i="5"/>
  <c r="O419" i="5"/>
  <c r="P419" i="5" s="1"/>
  <c r="M420" i="5"/>
  <c r="N420" i="5"/>
  <c r="O420" i="5"/>
  <c r="P420" i="5" s="1"/>
  <c r="R420" i="5" s="1"/>
  <c r="M421" i="5"/>
  <c r="N421" i="5"/>
  <c r="O421" i="5"/>
  <c r="P421" i="5" s="1"/>
  <c r="R421" i="5" s="1"/>
  <c r="M422" i="5"/>
  <c r="N422" i="5"/>
  <c r="O422" i="5"/>
  <c r="P422" i="5" s="1"/>
  <c r="R422" i="5" s="1"/>
  <c r="M423" i="5"/>
  <c r="N423" i="5"/>
  <c r="O423" i="5"/>
  <c r="P423" i="5" s="1"/>
  <c r="R423" i="5" s="1"/>
  <c r="M424" i="5"/>
  <c r="N424" i="5"/>
  <c r="O424" i="5"/>
  <c r="P424" i="5" s="1"/>
  <c r="R424" i="5" s="1"/>
  <c r="M425" i="5"/>
  <c r="N425" i="5"/>
  <c r="O425" i="5"/>
  <c r="P425" i="5" s="1"/>
  <c r="R425" i="5" s="1"/>
  <c r="M426" i="5"/>
  <c r="N426" i="5"/>
  <c r="O426" i="5"/>
  <c r="P426" i="5" s="1"/>
  <c r="R426" i="5" s="1"/>
  <c r="M427" i="5"/>
  <c r="N427" i="5"/>
  <c r="O427" i="5"/>
  <c r="P427" i="5" s="1"/>
  <c r="R427" i="5" s="1"/>
  <c r="M428" i="5"/>
  <c r="N428" i="5"/>
  <c r="O428" i="5"/>
  <c r="P428" i="5" s="1"/>
  <c r="R428" i="5" s="1"/>
  <c r="M429" i="5"/>
  <c r="N429" i="5"/>
  <c r="O429" i="5"/>
  <c r="P429" i="5" s="1"/>
  <c r="R429" i="5" s="1"/>
  <c r="M430" i="5"/>
  <c r="N430" i="5"/>
  <c r="O430" i="5"/>
  <c r="P430" i="5" s="1"/>
  <c r="R430" i="5" s="1"/>
  <c r="M431" i="5"/>
  <c r="N431" i="5"/>
  <c r="O431" i="5"/>
  <c r="P431" i="5" s="1"/>
  <c r="R431" i="5" s="1"/>
  <c r="M432" i="5"/>
  <c r="N432" i="5"/>
  <c r="O432" i="5"/>
  <c r="P432" i="5" s="1"/>
  <c r="R432" i="5" s="1"/>
  <c r="M433" i="5"/>
  <c r="N433" i="5"/>
  <c r="O433" i="5"/>
  <c r="P433" i="5" s="1"/>
  <c r="R433" i="5" s="1"/>
  <c r="M434" i="5"/>
  <c r="N434" i="5"/>
  <c r="O434" i="5"/>
  <c r="P434" i="5" s="1"/>
  <c r="R434" i="5" s="1"/>
  <c r="M435" i="5"/>
  <c r="N435" i="5"/>
  <c r="O435" i="5"/>
  <c r="P435" i="5" s="1"/>
  <c r="R435" i="5" s="1"/>
  <c r="M436" i="5"/>
  <c r="N436" i="5"/>
  <c r="O436" i="5"/>
  <c r="P436" i="5" s="1"/>
  <c r="R436" i="5" s="1"/>
  <c r="M437" i="5"/>
  <c r="N437" i="5"/>
  <c r="O437" i="5"/>
  <c r="P437" i="5" s="1"/>
  <c r="R437" i="5" s="1"/>
  <c r="M438" i="5"/>
  <c r="N438" i="5"/>
  <c r="O438" i="5"/>
  <c r="P438" i="5" s="1"/>
  <c r="R438" i="5" s="1"/>
  <c r="M439" i="5"/>
  <c r="N439" i="5"/>
  <c r="O439" i="5"/>
  <c r="P439" i="5" s="1"/>
  <c r="R439" i="5" s="1"/>
  <c r="M440" i="5"/>
  <c r="N440" i="5"/>
  <c r="O440" i="5"/>
  <c r="P440" i="5" s="1"/>
  <c r="R440" i="5" s="1"/>
  <c r="M441" i="5"/>
  <c r="N441" i="5"/>
  <c r="O441" i="5"/>
  <c r="P441" i="5" s="1"/>
  <c r="R441" i="5" s="1"/>
  <c r="M442" i="5"/>
  <c r="N442" i="5"/>
  <c r="O442" i="5"/>
  <c r="P442" i="5" s="1"/>
  <c r="R442" i="5" s="1"/>
  <c r="M443" i="5"/>
  <c r="N443" i="5"/>
  <c r="O443" i="5"/>
  <c r="P443" i="5" s="1"/>
  <c r="R443" i="5" s="1"/>
  <c r="M444" i="5"/>
  <c r="N444" i="5"/>
  <c r="O444" i="5"/>
  <c r="P444" i="5" s="1"/>
  <c r="R444" i="5" s="1"/>
  <c r="M445" i="5"/>
  <c r="N445" i="5"/>
  <c r="O445" i="5"/>
  <c r="P445" i="5" s="1"/>
  <c r="R445" i="5" s="1"/>
  <c r="M446" i="5"/>
  <c r="N446" i="5"/>
  <c r="O446" i="5"/>
  <c r="P446" i="5" s="1"/>
  <c r="R446" i="5" s="1"/>
  <c r="M447" i="5"/>
  <c r="N447" i="5"/>
  <c r="O447" i="5"/>
  <c r="P447" i="5" s="1"/>
  <c r="R447" i="5" s="1"/>
  <c r="M448" i="5"/>
  <c r="N448" i="5"/>
  <c r="O448" i="5"/>
  <c r="P448" i="5" s="1"/>
  <c r="R448" i="5" s="1"/>
  <c r="M449" i="5"/>
  <c r="N449" i="5"/>
  <c r="O449" i="5"/>
  <c r="P449" i="5" s="1"/>
  <c r="R449" i="5" s="1"/>
  <c r="M450" i="5"/>
  <c r="N450" i="5"/>
  <c r="O450" i="5"/>
  <c r="P450" i="5" s="1"/>
  <c r="R450" i="5" s="1"/>
  <c r="M451" i="5"/>
  <c r="N451" i="5"/>
  <c r="O451" i="5"/>
  <c r="P451" i="5" s="1"/>
  <c r="R451" i="5" s="1"/>
  <c r="M452" i="5"/>
  <c r="N452" i="5"/>
  <c r="O452" i="5"/>
  <c r="P452" i="5" s="1"/>
  <c r="R452" i="5" s="1"/>
  <c r="M453" i="5"/>
  <c r="N453" i="5"/>
  <c r="O453" i="5"/>
  <c r="P453" i="5" s="1"/>
  <c r="R453" i="5" s="1"/>
  <c r="M454" i="5"/>
  <c r="N454" i="5"/>
  <c r="O454" i="5"/>
  <c r="P454" i="5" s="1"/>
  <c r="Q454" i="5" s="1"/>
  <c r="M455" i="5"/>
  <c r="N455" i="5"/>
  <c r="O455" i="5"/>
  <c r="P455" i="5" s="1"/>
  <c r="R455" i="5" s="1"/>
  <c r="M456" i="5"/>
  <c r="N456" i="5"/>
  <c r="O456" i="5"/>
  <c r="P456" i="5" s="1"/>
  <c r="M457" i="5"/>
  <c r="N457" i="5"/>
  <c r="O457" i="5"/>
  <c r="P457" i="5" s="1"/>
  <c r="R457" i="5" s="1"/>
  <c r="M458" i="5"/>
  <c r="N458" i="5"/>
  <c r="O458" i="5"/>
  <c r="P458" i="5" s="1"/>
  <c r="Q458" i="5" s="1"/>
  <c r="M459" i="5"/>
  <c r="N459" i="5"/>
  <c r="O459" i="5"/>
  <c r="P459" i="5" s="1"/>
  <c r="R459" i="5" s="1"/>
  <c r="M460" i="5"/>
  <c r="N460" i="5"/>
  <c r="O460" i="5"/>
  <c r="P460" i="5" s="1"/>
  <c r="Q460" i="5" s="1"/>
  <c r="M461" i="5"/>
  <c r="N461" i="5"/>
  <c r="O461" i="5"/>
  <c r="P461" i="5" s="1"/>
  <c r="R461" i="5" s="1"/>
  <c r="M462" i="5"/>
  <c r="N462" i="5"/>
  <c r="O462" i="5"/>
  <c r="P462" i="5" s="1"/>
  <c r="Q462" i="5" s="1"/>
  <c r="M463" i="5"/>
  <c r="N463" i="5"/>
  <c r="O463" i="5"/>
  <c r="P463" i="5" s="1"/>
  <c r="R463" i="5" s="1"/>
  <c r="M464" i="5"/>
  <c r="N464" i="5"/>
  <c r="O464" i="5"/>
  <c r="P464" i="5" s="1"/>
  <c r="Q464" i="5" s="1"/>
  <c r="M465" i="5"/>
  <c r="N465" i="5"/>
  <c r="O465" i="5"/>
  <c r="P465" i="5" s="1"/>
  <c r="R465" i="5" s="1"/>
  <c r="M466" i="5"/>
  <c r="N466" i="5"/>
  <c r="O466" i="5"/>
  <c r="P466" i="5" s="1"/>
  <c r="Q466" i="5" s="1"/>
  <c r="M467" i="5"/>
  <c r="N467" i="5"/>
  <c r="O467" i="5"/>
  <c r="P467" i="5" s="1"/>
  <c r="R467" i="5" s="1"/>
  <c r="M468" i="5"/>
  <c r="N468" i="5"/>
  <c r="O468" i="5"/>
  <c r="P468" i="5" s="1"/>
  <c r="Q468" i="5" s="1"/>
  <c r="M469" i="5"/>
  <c r="N469" i="5"/>
  <c r="O469" i="5"/>
  <c r="P469" i="5" s="1"/>
  <c r="R469" i="5" s="1"/>
  <c r="M470" i="5"/>
  <c r="N470" i="5"/>
  <c r="O470" i="5"/>
  <c r="P470" i="5" s="1"/>
  <c r="Q470" i="5" s="1"/>
  <c r="M471" i="5"/>
  <c r="N471" i="5"/>
  <c r="O471" i="5"/>
  <c r="P471" i="5" s="1"/>
  <c r="R471" i="5" s="1"/>
  <c r="M472" i="5"/>
  <c r="N472" i="5"/>
  <c r="O472" i="5"/>
  <c r="P472" i="5" s="1"/>
  <c r="Q472" i="5" s="1"/>
  <c r="M473" i="5"/>
  <c r="N473" i="5"/>
  <c r="O473" i="5"/>
  <c r="P473" i="5" s="1"/>
  <c r="R473" i="5" s="1"/>
  <c r="M474" i="5"/>
  <c r="N474" i="5"/>
  <c r="O474" i="5"/>
  <c r="P474" i="5" s="1"/>
  <c r="Q474" i="5" s="1"/>
  <c r="M475" i="5"/>
  <c r="N475" i="5"/>
  <c r="O475" i="5"/>
  <c r="P475" i="5" s="1"/>
  <c r="R475" i="5" s="1"/>
  <c r="M476" i="5"/>
  <c r="N476" i="5"/>
  <c r="O476" i="5"/>
  <c r="P476" i="5" s="1"/>
  <c r="M477" i="5"/>
  <c r="N477" i="5"/>
  <c r="O477" i="5"/>
  <c r="P477" i="5" s="1"/>
  <c r="R477" i="5" s="1"/>
  <c r="M478" i="5"/>
  <c r="N478" i="5"/>
  <c r="O478" i="5"/>
  <c r="P478" i="5" s="1"/>
  <c r="Q478" i="5" s="1"/>
  <c r="M479" i="5"/>
  <c r="N479" i="5"/>
  <c r="O479" i="5"/>
  <c r="P479" i="5" s="1"/>
  <c r="R479" i="5" s="1"/>
  <c r="M480" i="5"/>
  <c r="N480" i="5"/>
  <c r="O480" i="5"/>
  <c r="P480" i="5" s="1"/>
  <c r="Q480" i="5" s="1"/>
  <c r="M481" i="5"/>
  <c r="N481" i="5"/>
  <c r="O481" i="5"/>
  <c r="P481" i="5" s="1"/>
  <c r="R481" i="5" s="1"/>
  <c r="M482" i="5"/>
  <c r="N482" i="5"/>
  <c r="O482" i="5"/>
  <c r="P482" i="5" s="1"/>
  <c r="Q482" i="5" s="1"/>
  <c r="M483" i="5"/>
  <c r="N483" i="5"/>
  <c r="O483" i="5"/>
  <c r="P483" i="5" s="1"/>
  <c r="R483" i="5" s="1"/>
  <c r="M484" i="5"/>
  <c r="N484" i="5"/>
  <c r="O484" i="5"/>
  <c r="P484" i="5" s="1"/>
  <c r="Q484" i="5" s="1"/>
  <c r="M485" i="5"/>
  <c r="N485" i="5"/>
  <c r="O485" i="5"/>
  <c r="P485" i="5" s="1"/>
  <c r="R485" i="5" s="1"/>
  <c r="M486" i="5"/>
  <c r="N486" i="5"/>
  <c r="O486" i="5"/>
  <c r="P486" i="5" s="1"/>
  <c r="Q486" i="5" s="1"/>
  <c r="M487" i="5"/>
  <c r="N487" i="5"/>
  <c r="O487" i="5"/>
  <c r="P487" i="5" s="1"/>
  <c r="R487" i="5" s="1"/>
  <c r="M488" i="5"/>
  <c r="N488" i="5"/>
  <c r="O488" i="5"/>
  <c r="P488" i="5" s="1"/>
  <c r="Q488" i="5" s="1"/>
  <c r="M489" i="5"/>
  <c r="N489" i="5"/>
  <c r="O489" i="5"/>
  <c r="P489" i="5" s="1"/>
  <c r="R489" i="5" s="1"/>
  <c r="M490" i="5"/>
  <c r="N490" i="5"/>
  <c r="O490" i="5"/>
  <c r="P490" i="5" s="1"/>
  <c r="Q490" i="5" s="1"/>
  <c r="M491" i="5"/>
  <c r="N491" i="5"/>
  <c r="O491" i="5"/>
  <c r="P491" i="5" s="1"/>
  <c r="R491" i="5" s="1"/>
  <c r="M492" i="5"/>
  <c r="N492" i="5"/>
  <c r="O492" i="5"/>
  <c r="P492" i="5" s="1"/>
  <c r="Q492" i="5" s="1"/>
  <c r="M493" i="5"/>
  <c r="N493" i="5"/>
  <c r="O493" i="5"/>
  <c r="P493" i="5" s="1"/>
  <c r="R493" i="5" s="1"/>
  <c r="M494" i="5"/>
  <c r="N494" i="5"/>
  <c r="O494" i="5"/>
  <c r="P494" i="5" s="1"/>
  <c r="R494" i="5" s="1"/>
  <c r="M495" i="5"/>
  <c r="N495" i="5"/>
  <c r="O495" i="5"/>
  <c r="P495" i="5" s="1"/>
  <c r="R495" i="5" s="1"/>
  <c r="M496" i="5"/>
  <c r="N496" i="5"/>
  <c r="O496" i="5"/>
  <c r="P496" i="5" s="1"/>
  <c r="Q496" i="5" s="1"/>
  <c r="M497" i="5"/>
  <c r="N497" i="5"/>
  <c r="O497" i="5"/>
  <c r="P497" i="5" s="1"/>
  <c r="R497" i="5" s="1"/>
  <c r="M498" i="5"/>
  <c r="N498" i="5"/>
  <c r="O498" i="5"/>
  <c r="P498" i="5" s="1"/>
  <c r="Q498" i="5" s="1"/>
  <c r="M499" i="5"/>
  <c r="N499" i="5"/>
  <c r="O499" i="5"/>
  <c r="P499" i="5" s="1"/>
  <c r="R499" i="5" s="1"/>
  <c r="M500" i="5"/>
  <c r="N500" i="5"/>
  <c r="O500" i="5"/>
  <c r="P500" i="5" s="1"/>
  <c r="Q500" i="5" s="1"/>
  <c r="M501" i="5"/>
  <c r="N501" i="5"/>
  <c r="O501" i="5"/>
  <c r="P501" i="5" s="1"/>
  <c r="R501" i="5" s="1"/>
  <c r="M502" i="5"/>
  <c r="N502" i="5"/>
  <c r="O502" i="5"/>
  <c r="P502" i="5" s="1"/>
  <c r="R502" i="5" s="1"/>
  <c r="M503" i="5"/>
  <c r="N503" i="5"/>
  <c r="O503" i="5"/>
  <c r="P503" i="5" s="1"/>
  <c r="R503" i="5" s="1"/>
  <c r="M504" i="5"/>
  <c r="N504" i="5"/>
  <c r="O504" i="5"/>
  <c r="P504" i="5" s="1"/>
  <c r="Q504" i="5" s="1"/>
  <c r="M505" i="5"/>
  <c r="N505" i="5"/>
  <c r="O505" i="5"/>
  <c r="P505" i="5" s="1"/>
  <c r="R505" i="5" s="1"/>
  <c r="Q209" i="5" l="1"/>
  <c r="Q321" i="5"/>
  <c r="Q288" i="5"/>
  <c r="Q383" i="5"/>
  <c r="Q361" i="5"/>
  <c r="Q217" i="5"/>
  <c r="Q201" i="5"/>
  <c r="Q183" i="5"/>
  <c r="R91" i="5"/>
  <c r="Q371" i="5"/>
  <c r="R353" i="5"/>
  <c r="Q75" i="5"/>
  <c r="Q133" i="5"/>
  <c r="Q25" i="5"/>
  <c r="R472" i="5"/>
  <c r="Q406" i="5"/>
  <c r="R333" i="5"/>
  <c r="R492" i="5"/>
  <c r="Q402" i="5"/>
  <c r="Q179" i="5"/>
  <c r="Q141" i="5"/>
  <c r="Q140" i="5"/>
  <c r="R186" i="5"/>
  <c r="Q186" i="5"/>
  <c r="R202" i="5"/>
  <c r="Q202" i="5"/>
  <c r="R468" i="5"/>
  <c r="Q414" i="5"/>
  <c r="Q387" i="5"/>
  <c r="R341" i="5"/>
  <c r="Q340" i="5"/>
  <c r="Q215" i="5"/>
  <c r="Q214" i="5"/>
  <c r="Q205" i="5"/>
  <c r="Q199" i="5"/>
  <c r="Q198" i="5"/>
  <c r="Q189" i="5"/>
  <c r="Q37" i="5"/>
  <c r="R365" i="5"/>
  <c r="Q391" i="5"/>
  <c r="Q367" i="5"/>
  <c r="Q364" i="5"/>
  <c r="Q332" i="5"/>
  <c r="Q203" i="5"/>
  <c r="Q195" i="5"/>
  <c r="Q187" i="5"/>
  <c r="Q456" i="5"/>
  <c r="R456" i="5"/>
  <c r="R182" i="5"/>
  <c r="Q182" i="5"/>
  <c r="Q476" i="5"/>
  <c r="R476" i="5"/>
  <c r="R500" i="5"/>
  <c r="R484" i="5"/>
  <c r="R264" i="5"/>
  <c r="Q264" i="5"/>
  <c r="R260" i="5"/>
  <c r="Q260" i="5"/>
  <c r="R256" i="5"/>
  <c r="Q256" i="5"/>
  <c r="R252" i="5"/>
  <c r="Q252" i="5"/>
  <c r="R504" i="5"/>
  <c r="R488" i="5"/>
  <c r="R460" i="5"/>
  <c r="R266" i="5"/>
  <c r="Q266" i="5"/>
  <c r="R262" i="5"/>
  <c r="Q262" i="5"/>
  <c r="R258" i="5"/>
  <c r="Q258" i="5"/>
  <c r="R254" i="5"/>
  <c r="Q254" i="5"/>
  <c r="R250" i="5"/>
  <c r="Q250" i="5"/>
  <c r="Q418" i="5"/>
  <c r="Q398" i="5"/>
  <c r="Q375" i="5"/>
  <c r="Q349" i="5"/>
  <c r="Q348" i="5"/>
  <c r="Q337" i="5"/>
  <c r="R329" i="5"/>
  <c r="Q280" i="5"/>
  <c r="Q248" i="5"/>
  <c r="Q246" i="5"/>
  <c r="Q244" i="5"/>
  <c r="Q242" i="5"/>
  <c r="Q240" i="5"/>
  <c r="Q238" i="5"/>
  <c r="Q236" i="5"/>
  <c r="Q234" i="5"/>
  <c r="Q232" i="5"/>
  <c r="Q230" i="5"/>
  <c r="Q228" i="5"/>
  <c r="Q226" i="5"/>
  <c r="Q224" i="5"/>
  <c r="Q222" i="5"/>
  <c r="Q220" i="5"/>
  <c r="Q218" i="5"/>
  <c r="Q211" i="5"/>
  <c r="Q193" i="5"/>
  <c r="Q185" i="5"/>
  <c r="Q175" i="5"/>
  <c r="R173" i="5"/>
  <c r="R171" i="5"/>
  <c r="R169" i="5"/>
  <c r="R167" i="5"/>
  <c r="R165" i="5"/>
  <c r="R163" i="5"/>
  <c r="R161" i="5"/>
  <c r="R159" i="5"/>
  <c r="R157" i="5"/>
  <c r="R155" i="5"/>
  <c r="R153" i="5"/>
  <c r="R151" i="5"/>
  <c r="R149" i="5"/>
  <c r="R147" i="5"/>
  <c r="Q137" i="5"/>
  <c r="Q136" i="5"/>
  <c r="Q129" i="5"/>
  <c r="Q51" i="5"/>
  <c r="Q41" i="5"/>
  <c r="Q35" i="5"/>
  <c r="Q272" i="5"/>
  <c r="Q13" i="5"/>
  <c r="Q145" i="5"/>
  <c r="R71" i="5"/>
  <c r="Q45" i="5"/>
  <c r="Q29" i="5"/>
  <c r="Q19" i="5"/>
  <c r="Q9" i="5"/>
  <c r="R70" i="5"/>
  <c r="Q70" i="5"/>
  <c r="R66" i="5"/>
  <c r="Q66" i="5"/>
  <c r="R210" i="5"/>
  <c r="Q210" i="5"/>
  <c r="R194" i="5"/>
  <c r="Q194" i="5"/>
  <c r="R82" i="5"/>
  <c r="Q82" i="5"/>
  <c r="R74" i="5"/>
  <c r="Q74" i="5"/>
  <c r="R496" i="5"/>
  <c r="R480" i="5"/>
  <c r="R464" i="5"/>
  <c r="Q410" i="5"/>
  <c r="Q395" i="5"/>
  <c r="Q379" i="5"/>
  <c r="Q357" i="5"/>
  <c r="Q356" i="5"/>
  <c r="Q345" i="5"/>
  <c r="Q325" i="5"/>
  <c r="Q324" i="5"/>
  <c r="Q309" i="5"/>
  <c r="Q308" i="5"/>
  <c r="Q307" i="5"/>
  <c r="Q306" i="5"/>
  <c r="Q305" i="5"/>
  <c r="Q304" i="5"/>
  <c r="Q303" i="5"/>
  <c r="Q302" i="5"/>
  <c r="Q301" i="5"/>
  <c r="Q300" i="5"/>
  <c r="Q299" i="5"/>
  <c r="Q298" i="5"/>
  <c r="Q297" i="5"/>
  <c r="Q296" i="5"/>
  <c r="Q295" i="5"/>
  <c r="Q294" i="5"/>
  <c r="Q293" i="5"/>
  <c r="Q292" i="5"/>
  <c r="Q276" i="5"/>
  <c r="Q213" i="5"/>
  <c r="Q207" i="5"/>
  <c r="Q206" i="5"/>
  <c r="Q197" i="5"/>
  <c r="Q191" i="5"/>
  <c r="Q190" i="5"/>
  <c r="Q181" i="5"/>
  <c r="Q177" i="5"/>
  <c r="Q124" i="5"/>
  <c r="Q122" i="5"/>
  <c r="Q120" i="5"/>
  <c r="Q118" i="5"/>
  <c r="Q116" i="5"/>
  <c r="Q114" i="5"/>
  <c r="Q112" i="5"/>
  <c r="Q110" i="5"/>
  <c r="Q108" i="5"/>
  <c r="Q106" i="5"/>
  <c r="Q104" i="5"/>
  <c r="Q102" i="5"/>
  <c r="Q100" i="5"/>
  <c r="Q98" i="5"/>
  <c r="Q96" i="5"/>
  <c r="Q94" i="5"/>
  <c r="Q87" i="5"/>
  <c r="Q79" i="5"/>
  <c r="Q78" i="5"/>
  <c r="Q53" i="5"/>
  <c r="Q33" i="5"/>
  <c r="Q27" i="5"/>
  <c r="Q21" i="5"/>
  <c r="Q284" i="5"/>
  <c r="Q268" i="5"/>
  <c r="R83" i="5"/>
  <c r="R67" i="5"/>
  <c r="Q49" i="5"/>
  <c r="Q43" i="5"/>
  <c r="Q17" i="5"/>
  <c r="Q11" i="5"/>
  <c r="R498" i="5"/>
  <c r="R490" i="5"/>
  <c r="R486" i="5"/>
  <c r="R482" i="5"/>
  <c r="R478" i="5"/>
  <c r="R474" i="5"/>
  <c r="R470" i="5"/>
  <c r="R466" i="5"/>
  <c r="R462" i="5"/>
  <c r="R458" i="5"/>
  <c r="R454" i="5"/>
  <c r="Q505" i="5"/>
  <c r="Q502" i="5"/>
  <c r="Q501" i="5"/>
  <c r="Q497" i="5"/>
  <c r="Q494" i="5"/>
  <c r="Q493" i="5"/>
  <c r="Q489" i="5"/>
  <c r="Q485" i="5"/>
  <c r="Q481" i="5"/>
  <c r="Q477" i="5"/>
  <c r="Q473" i="5"/>
  <c r="Q469" i="5"/>
  <c r="Q465" i="5"/>
  <c r="Q461" i="5"/>
  <c r="Q457" i="5"/>
  <c r="Q453" i="5"/>
  <c r="Q452" i="5"/>
  <c r="Q451" i="5"/>
  <c r="Q450" i="5"/>
  <c r="Q449" i="5"/>
  <c r="Q448" i="5"/>
  <c r="Q447" i="5"/>
  <c r="Q446" i="5"/>
  <c r="Q445" i="5"/>
  <c r="Q444" i="5"/>
  <c r="Q443" i="5"/>
  <c r="Q442" i="5"/>
  <c r="Q441" i="5"/>
  <c r="Q440" i="5"/>
  <c r="Q439" i="5"/>
  <c r="Q438" i="5"/>
  <c r="Q437" i="5"/>
  <c r="Q436" i="5"/>
  <c r="Q435" i="5"/>
  <c r="Q434" i="5"/>
  <c r="Q433" i="5"/>
  <c r="Q432" i="5"/>
  <c r="Q431" i="5"/>
  <c r="Q430" i="5"/>
  <c r="Q429" i="5"/>
  <c r="Q428" i="5"/>
  <c r="Q427" i="5"/>
  <c r="Q426" i="5"/>
  <c r="Q425" i="5"/>
  <c r="Q424" i="5"/>
  <c r="Q423" i="5"/>
  <c r="Q422" i="5"/>
  <c r="Q421" i="5"/>
  <c r="Q420" i="5"/>
  <c r="Q419" i="5"/>
  <c r="R419" i="5"/>
  <c r="Q412" i="5"/>
  <c r="Q411" i="5"/>
  <c r="R411" i="5"/>
  <c r="Q404" i="5"/>
  <c r="Q403" i="5"/>
  <c r="R403" i="5"/>
  <c r="Q396" i="5"/>
  <c r="R396" i="5"/>
  <c r="Q389" i="5"/>
  <c r="Q388" i="5"/>
  <c r="R388" i="5"/>
  <c r="Q381" i="5"/>
  <c r="Q380" i="5"/>
  <c r="R380" i="5"/>
  <c r="Q373" i="5"/>
  <c r="Q372" i="5"/>
  <c r="R372" i="5"/>
  <c r="R362" i="5"/>
  <c r="Q362" i="5"/>
  <c r="Q360" i="5"/>
  <c r="R346" i="5"/>
  <c r="Q346" i="5"/>
  <c r="Q344" i="5"/>
  <c r="R330" i="5"/>
  <c r="Q330" i="5"/>
  <c r="Q328" i="5"/>
  <c r="R286" i="5"/>
  <c r="Q286" i="5"/>
  <c r="R270" i="5"/>
  <c r="Q270" i="5"/>
  <c r="R212" i="5"/>
  <c r="Q212" i="5"/>
  <c r="R196" i="5"/>
  <c r="Q196" i="5"/>
  <c r="R180" i="5"/>
  <c r="Q180" i="5"/>
  <c r="Q413" i="5"/>
  <c r="R413" i="5"/>
  <c r="Q405" i="5"/>
  <c r="R405" i="5"/>
  <c r="Q397" i="5"/>
  <c r="R397" i="5"/>
  <c r="Q390" i="5"/>
  <c r="R390" i="5"/>
  <c r="Q382" i="5"/>
  <c r="R382" i="5"/>
  <c r="Q374" i="5"/>
  <c r="R374" i="5"/>
  <c r="Q366" i="5"/>
  <c r="R366" i="5"/>
  <c r="R350" i="5"/>
  <c r="Q350" i="5"/>
  <c r="R334" i="5"/>
  <c r="Q334" i="5"/>
  <c r="Q287" i="5"/>
  <c r="R287" i="5"/>
  <c r="Q271" i="5"/>
  <c r="R271" i="5"/>
  <c r="Q503" i="5"/>
  <c r="Q499" i="5"/>
  <c r="Q495" i="5"/>
  <c r="Q491" i="5"/>
  <c r="Q487" i="5"/>
  <c r="Q483" i="5"/>
  <c r="Q479" i="5"/>
  <c r="Q475" i="5"/>
  <c r="Q471" i="5"/>
  <c r="Q467" i="5"/>
  <c r="Q463" i="5"/>
  <c r="Q459" i="5"/>
  <c r="Q455" i="5"/>
  <c r="Q416" i="5"/>
  <c r="Q415" i="5"/>
  <c r="R415" i="5"/>
  <c r="Q408" i="5"/>
  <c r="Q407" i="5"/>
  <c r="R407" i="5"/>
  <c r="Q400" i="5"/>
  <c r="Q399" i="5"/>
  <c r="R399" i="5"/>
  <c r="Q393" i="5"/>
  <c r="Q392" i="5"/>
  <c r="R392" i="5"/>
  <c r="Q385" i="5"/>
  <c r="Q384" i="5"/>
  <c r="R384" i="5"/>
  <c r="Q377" i="5"/>
  <c r="Q376" i="5"/>
  <c r="R376" i="5"/>
  <c r="Q369" i="5"/>
  <c r="Q368" i="5"/>
  <c r="R368" i="5"/>
  <c r="R354" i="5"/>
  <c r="Q354" i="5"/>
  <c r="Q352" i="5"/>
  <c r="R338" i="5"/>
  <c r="Q338" i="5"/>
  <c r="Q336" i="5"/>
  <c r="R322" i="5"/>
  <c r="Q322" i="5"/>
  <c r="Q320" i="5"/>
  <c r="R278" i="5"/>
  <c r="Q278" i="5"/>
  <c r="Q417" i="5"/>
  <c r="R417" i="5"/>
  <c r="Q409" i="5"/>
  <c r="R409" i="5"/>
  <c r="Q401" i="5"/>
  <c r="R401" i="5"/>
  <c r="Q394" i="5"/>
  <c r="R394" i="5"/>
  <c r="Q386" i="5"/>
  <c r="R386" i="5"/>
  <c r="Q378" i="5"/>
  <c r="R378" i="5"/>
  <c r="Q370" i="5"/>
  <c r="R370" i="5"/>
  <c r="R358" i="5"/>
  <c r="Q358" i="5"/>
  <c r="R342" i="5"/>
  <c r="Q342" i="5"/>
  <c r="R326" i="5"/>
  <c r="Q326" i="5"/>
  <c r="Q279" i="5"/>
  <c r="R279" i="5"/>
  <c r="R363" i="5"/>
  <c r="R359" i="5"/>
  <c r="R355" i="5"/>
  <c r="R351" i="5"/>
  <c r="R347" i="5"/>
  <c r="R343" i="5"/>
  <c r="R339" i="5"/>
  <c r="R335" i="5"/>
  <c r="R331" i="5"/>
  <c r="R327" i="5"/>
  <c r="R323" i="5"/>
  <c r="R319" i="5"/>
  <c r="Q290" i="5"/>
  <c r="Q289" i="5"/>
  <c r="R289" i="5"/>
  <c r="Q282" i="5"/>
  <c r="Q281" i="5"/>
  <c r="R281" i="5"/>
  <c r="Q274" i="5"/>
  <c r="Q273" i="5"/>
  <c r="R273" i="5"/>
  <c r="R208" i="5"/>
  <c r="Q208" i="5"/>
  <c r="R192" i="5"/>
  <c r="Q192" i="5"/>
  <c r="R132" i="5"/>
  <c r="Q132" i="5"/>
  <c r="Q318" i="5"/>
  <c r="Q317" i="5"/>
  <c r="Q316" i="5"/>
  <c r="Q315" i="5"/>
  <c r="Q314" i="5"/>
  <c r="Q313" i="5"/>
  <c r="Q312" i="5"/>
  <c r="Q311" i="5"/>
  <c r="Q310" i="5"/>
  <c r="Q291" i="5"/>
  <c r="R291" i="5"/>
  <c r="Q283" i="5"/>
  <c r="R283" i="5"/>
  <c r="Q275" i="5"/>
  <c r="R275" i="5"/>
  <c r="Q267" i="5"/>
  <c r="R267" i="5"/>
  <c r="Q265" i="5"/>
  <c r="R265" i="5"/>
  <c r="Q263" i="5"/>
  <c r="R263" i="5"/>
  <c r="Q261" i="5"/>
  <c r="R261" i="5"/>
  <c r="Q259" i="5"/>
  <c r="R259" i="5"/>
  <c r="Q257" i="5"/>
  <c r="R257" i="5"/>
  <c r="Q255" i="5"/>
  <c r="R255" i="5"/>
  <c r="Q253" i="5"/>
  <c r="R253" i="5"/>
  <c r="Q251" i="5"/>
  <c r="R251" i="5"/>
  <c r="Q249" i="5"/>
  <c r="R249" i="5"/>
  <c r="Q247" i="5"/>
  <c r="R247" i="5"/>
  <c r="Q245" i="5"/>
  <c r="R245" i="5"/>
  <c r="Q243" i="5"/>
  <c r="R243" i="5"/>
  <c r="Q241" i="5"/>
  <c r="R241" i="5"/>
  <c r="Q239" i="5"/>
  <c r="R239" i="5"/>
  <c r="Q237" i="5"/>
  <c r="R237" i="5"/>
  <c r="Q235" i="5"/>
  <c r="R235" i="5"/>
  <c r="Q233" i="5"/>
  <c r="R233" i="5"/>
  <c r="Q231" i="5"/>
  <c r="R231" i="5"/>
  <c r="Q229" i="5"/>
  <c r="R229" i="5"/>
  <c r="Q227" i="5"/>
  <c r="R227" i="5"/>
  <c r="Q225" i="5"/>
  <c r="R225" i="5"/>
  <c r="Q223" i="5"/>
  <c r="R223" i="5"/>
  <c r="Q221" i="5"/>
  <c r="R221" i="5"/>
  <c r="Q219" i="5"/>
  <c r="R219" i="5"/>
  <c r="R204" i="5"/>
  <c r="Q204" i="5"/>
  <c r="R188" i="5"/>
  <c r="Q188" i="5"/>
  <c r="R138" i="5"/>
  <c r="Q138" i="5"/>
  <c r="Q285" i="5"/>
  <c r="R285" i="5"/>
  <c r="Q277" i="5"/>
  <c r="R277" i="5"/>
  <c r="Q269" i="5"/>
  <c r="R269" i="5"/>
  <c r="R216" i="5"/>
  <c r="Q216" i="5"/>
  <c r="R200" i="5"/>
  <c r="Q200" i="5"/>
  <c r="R184" i="5"/>
  <c r="Q184" i="5"/>
  <c r="R178" i="5"/>
  <c r="Q178" i="5"/>
  <c r="R176" i="5"/>
  <c r="Q176" i="5"/>
  <c r="R142" i="5"/>
  <c r="Q142" i="5"/>
  <c r="Q125" i="5"/>
  <c r="R125" i="5"/>
  <c r="Q123" i="5"/>
  <c r="R123" i="5"/>
  <c r="Q121" i="5"/>
  <c r="R121" i="5"/>
  <c r="Q119" i="5"/>
  <c r="R119" i="5"/>
  <c r="Q117" i="5"/>
  <c r="R117" i="5"/>
  <c r="Q115" i="5"/>
  <c r="R115" i="5"/>
  <c r="Q113" i="5"/>
  <c r="R113" i="5"/>
  <c r="Q111" i="5"/>
  <c r="R111" i="5"/>
  <c r="Q109" i="5"/>
  <c r="R109" i="5"/>
  <c r="Q107" i="5"/>
  <c r="R107" i="5"/>
  <c r="Q105" i="5"/>
  <c r="R105" i="5"/>
  <c r="Q103" i="5"/>
  <c r="R103" i="5"/>
  <c r="Q101" i="5"/>
  <c r="R101" i="5"/>
  <c r="Q99" i="5"/>
  <c r="R99" i="5"/>
  <c r="Q97" i="5"/>
  <c r="R97" i="5"/>
  <c r="Q95" i="5"/>
  <c r="R95" i="5"/>
  <c r="Q93" i="5"/>
  <c r="R93" i="5"/>
  <c r="R90" i="5"/>
  <c r="Q90" i="5"/>
  <c r="R77" i="5"/>
  <c r="Q77" i="5"/>
  <c r="R72" i="5"/>
  <c r="Q72" i="5"/>
  <c r="R62" i="5"/>
  <c r="Q62" i="5"/>
  <c r="R58" i="5"/>
  <c r="Q58" i="5"/>
  <c r="R47" i="5"/>
  <c r="Q47" i="5"/>
  <c r="Q40" i="5"/>
  <c r="R40" i="5"/>
  <c r="R15" i="5"/>
  <c r="Q15" i="5"/>
  <c r="Q8" i="5"/>
  <c r="R8" i="5"/>
  <c r="R174" i="5"/>
  <c r="Q174" i="5"/>
  <c r="R172" i="5"/>
  <c r="Q172" i="5"/>
  <c r="R170" i="5"/>
  <c r="Q170" i="5"/>
  <c r="R168" i="5"/>
  <c r="Q168" i="5"/>
  <c r="R166" i="5"/>
  <c r="Q166" i="5"/>
  <c r="R164" i="5"/>
  <c r="Q164" i="5"/>
  <c r="R162" i="5"/>
  <c r="Q162" i="5"/>
  <c r="R160" i="5"/>
  <c r="Q160" i="5"/>
  <c r="R158" i="5"/>
  <c r="Q158" i="5"/>
  <c r="R156" i="5"/>
  <c r="Q156" i="5"/>
  <c r="R154" i="5"/>
  <c r="Q154" i="5"/>
  <c r="R152" i="5"/>
  <c r="Q152" i="5"/>
  <c r="R150" i="5"/>
  <c r="Q150" i="5"/>
  <c r="R148" i="5"/>
  <c r="Q148" i="5"/>
  <c r="R146" i="5"/>
  <c r="Q146" i="5"/>
  <c r="Q144" i="5"/>
  <c r="R130" i="5"/>
  <c r="Q130" i="5"/>
  <c r="Q128" i="5"/>
  <c r="R134" i="5"/>
  <c r="Q134" i="5"/>
  <c r="R92" i="5"/>
  <c r="Q92" i="5"/>
  <c r="R89" i="5"/>
  <c r="Q89" i="5"/>
  <c r="R86" i="5"/>
  <c r="Q86" i="5"/>
  <c r="R81" i="5"/>
  <c r="Q81" i="5"/>
  <c r="R76" i="5"/>
  <c r="Q76" i="5"/>
  <c r="R65" i="5"/>
  <c r="Q65" i="5"/>
  <c r="R61" i="5"/>
  <c r="Q61" i="5"/>
  <c r="R57" i="5"/>
  <c r="Q57" i="5"/>
  <c r="R39" i="5"/>
  <c r="Q39" i="5"/>
  <c r="Q32" i="5"/>
  <c r="R32" i="5"/>
  <c r="R143" i="5"/>
  <c r="R139" i="5"/>
  <c r="R135" i="5"/>
  <c r="R131" i="5"/>
  <c r="R127" i="5"/>
  <c r="R84" i="5"/>
  <c r="Q84" i="5"/>
  <c r="R73" i="5"/>
  <c r="Q73" i="5"/>
  <c r="R68" i="5"/>
  <c r="Q68" i="5"/>
  <c r="R63" i="5"/>
  <c r="Q63" i="5"/>
  <c r="R59" i="5"/>
  <c r="Q59" i="5"/>
  <c r="R55" i="5"/>
  <c r="Q55" i="5"/>
  <c r="Q48" i="5"/>
  <c r="R48" i="5"/>
  <c r="R23" i="5"/>
  <c r="Q23" i="5"/>
  <c r="Q16" i="5"/>
  <c r="R16" i="5"/>
  <c r="Q126" i="5"/>
  <c r="R88" i="5"/>
  <c r="Q88" i="5"/>
  <c r="R85" i="5"/>
  <c r="Q85" i="5"/>
  <c r="R80" i="5"/>
  <c r="Q80" i="5"/>
  <c r="R69" i="5"/>
  <c r="Q69" i="5"/>
  <c r="R64" i="5"/>
  <c r="Q64" i="5"/>
  <c r="R60" i="5"/>
  <c r="Q60" i="5"/>
  <c r="R56" i="5"/>
  <c r="Q56" i="5"/>
  <c r="R31" i="5"/>
  <c r="Q31" i="5"/>
  <c r="Q24" i="5"/>
  <c r="R24" i="5"/>
  <c r="Q54" i="5"/>
  <c r="R54" i="5"/>
  <c r="Q46" i="5"/>
  <c r="R46" i="5"/>
  <c r="Q38" i="5"/>
  <c r="R38" i="5"/>
  <c r="Q30" i="5"/>
  <c r="R30" i="5"/>
  <c r="Q22" i="5"/>
  <c r="R22" i="5"/>
  <c r="Q14" i="5"/>
  <c r="R14" i="5"/>
  <c r="Q50" i="5"/>
  <c r="R50" i="5"/>
  <c r="Q42" i="5"/>
  <c r="R42" i="5"/>
  <c r="Q34" i="5"/>
  <c r="R34" i="5"/>
  <c r="Q26" i="5"/>
  <c r="R26" i="5"/>
  <c r="Q18" i="5"/>
  <c r="R18" i="5"/>
  <c r="Q10" i="5"/>
  <c r="R10" i="5"/>
  <c r="Q52" i="5"/>
  <c r="R52" i="5"/>
  <c r="Q44" i="5"/>
  <c r="R44" i="5"/>
  <c r="Q36" i="5"/>
  <c r="R36" i="5"/>
  <c r="Q28" i="5"/>
  <c r="R28" i="5"/>
  <c r="Q20" i="5"/>
  <c r="R20" i="5"/>
  <c r="Q12" i="5"/>
  <c r="R12" i="5"/>
  <c r="L71" i="1" l="1"/>
  <c r="K71" i="1"/>
  <c r="L70" i="1"/>
  <c r="K70" i="1"/>
  <c r="L69" i="1"/>
  <c r="K69" i="1"/>
  <c r="S70" i="1"/>
  <c r="S69" i="1"/>
  <c r="R70" i="1"/>
  <c r="R69" i="1"/>
  <c r="P70" i="1"/>
  <c r="P69" i="1"/>
  <c r="O70" i="1"/>
  <c r="O69" i="1"/>
  <c r="S71" i="1"/>
  <c r="P71" i="1"/>
  <c r="O71" i="1"/>
  <c r="K66" i="1"/>
  <c r="K55" i="1"/>
  <c r="K54" i="1"/>
  <c r="K53" i="1"/>
  <c r="K49" i="1"/>
  <c r="K48" i="1"/>
  <c r="K47" i="1"/>
  <c r="K46" i="1"/>
  <c r="K43" i="1"/>
  <c r="K42" i="1"/>
  <c r="K41" i="1"/>
  <c r="K38" i="1"/>
  <c r="K37" i="1"/>
  <c r="K32" i="1"/>
  <c r="K31" i="1"/>
  <c r="K28" i="1"/>
  <c r="K27" i="1"/>
  <c r="K18" i="1"/>
  <c r="K14" i="1" s="1"/>
  <c r="K9" i="1"/>
  <c r="I70" i="1"/>
  <c r="I69" i="1"/>
  <c r="I66" i="1"/>
  <c r="I65" i="1"/>
  <c r="I64" i="1"/>
  <c r="I61" i="1"/>
  <c r="I60" i="1"/>
  <c r="I59" i="1"/>
  <c r="I58" i="1"/>
  <c r="I55" i="1"/>
  <c r="I54" i="1"/>
  <c r="I53" i="1"/>
  <c r="I49" i="1"/>
  <c r="I48" i="1"/>
  <c r="I47" i="1"/>
  <c r="I46" i="1"/>
  <c r="I43" i="1"/>
  <c r="I42" i="1"/>
  <c r="I41" i="1"/>
  <c r="I38" i="1"/>
  <c r="I37" i="1"/>
  <c r="I36" i="1"/>
  <c r="I35" i="1"/>
  <c r="I32" i="1"/>
  <c r="I31" i="1"/>
  <c r="I28" i="1"/>
  <c r="I23" i="1" s="1"/>
  <c r="I27" i="1"/>
  <c r="I26" i="1"/>
  <c r="I18" i="1"/>
  <c r="I14" i="1" s="1"/>
  <c r="I17" i="1"/>
  <c r="I10" i="1"/>
  <c r="I9" i="1"/>
  <c r="I8" i="1"/>
  <c r="I5" i="1"/>
  <c r="I4" i="1"/>
  <c r="G65" i="1"/>
  <c r="G64" i="1"/>
  <c r="G61" i="1"/>
  <c r="G60" i="1"/>
  <c r="G59" i="1"/>
  <c r="G58" i="1"/>
  <c r="G54" i="1"/>
  <c r="G53" i="1"/>
  <c r="G49" i="1"/>
  <c r="G48" i="1"/>
  <c r="G47" i="1"/>
  <c r="G46" i="1"/>
  <c r="G43" i="1"/>
  <c r="G42" i="1"/>
  <c r="G41" i="1"/>
  <c r="G38" i="1"/>
  <c r="G37" i="1"/>
  <c r="G36" i="1"/>
  <c r="G35" i="1"/>
  <c r="F61" i="1"/>
  <c r="F60" i="1"/>
  <c r="F59" i="1"/>
  <c r="F54" i="1"/>
  <c r="F53" i="1"/>
  <c r="F49" i="1"/>
  <c r="F48" i="1"/>
  <c r="F47" i="1"/>
  <c r="F46" i="1"/>
  <c r="F42" i="1"/>
  <c r="F41" i="1"/>
  <c r="F38" i="1"/>
  <c r="F37" i="1"/>
  <c r="F27" i="1"/>
  <c r="F18" i="1"/>
  <c r="F14" i="1" s="1"/>
  <c r="E70" i="1"/>
  <c r="B22" i="4" s="1"/>
  <c r="B23" i="4" s="1"/>
  <c r="E66" i="1"/>
  <c r="E65" i="1"/>
  <c r="E64" i="1"/>
  <c r="E61" i="1"/>
  <c r="E60" i="1"/>
  <c r="E59" i="1"/>
  <c r="E58" i="1"/>
  <c r="E55" i="1"/>
  <c r="E54" i="1"/>
  <c r="E53" i="1"/>
  <c r="E49" i="1"/>
  <c r="E48" i="1"/>
  <c r="E47" i="1"/>
  <c r="E46" i="1"/>
  <c r="E43" i="1"/>
  <c r="E42" i="1"/>
  <c r="E41" i="1"/>
  <c r="E38" i="1"/>
  <c r="E37" i="1"/>
  <c r="E36" i="1"/>
  <c r="E35" i="1"/>
  <c r="E32" i="1"/>
  <c r="E31" i="1"/>
  <c r="E28" i="1"/>
  <c r="E27" i="1"/>
  <c r="E26" i="1"/>
  <c r="E21" i="1" s="1"/>
  <c r="E18" i="1"/>
  <c r="E17" i="1"/>
  <c r="E10" i="1"/>
  <c r="E9" i="1"/>
  <c r="E8" i="1"/>
  <c r="E5" i="1"/>
  <c r="L28" i="1"/>
  <c r="L23" i="1" s="1"/>
  <c r="L27" i="1"/>
  <c r="L22" i="1" s="1"/>
  <c r="L18" i="1"/>
  <c r="L14" i="1" s="1"/>
  <c r="L17" i="1"/>
  <c r="K8" i="1"/>
  <c r="L38" i="1"/>
  <c r="L37" i="1"/>
  <c r="L26" i="1"/>
  <c r="L21" i="1" s="1"/>
  <c r="K61" i="1" l="1"/>
  <c r="K60" i="1"/>
  <c r="K64" i="1"/>
  <c r="K65" i="1"/>
  <c r="K23" i="1"/>
  <c r="K22" i="1"/>
  <c r="K26" i="1"/>
  <c r="K21" i="1" s="1"/>
  <c r="K10" i="1"/>
  <c r="K11" i="1" s="1"/>
  <c r="E71" i="1"/>
  <c r="E6" i="1"/>
  <c r="G67" i="1"/>
  <c r="G39" i="1"/>
  <c r="G44" i="1"/>
  <c r="G62" i="1"/>
  <c r="F56" i="1"/>
  <c r="G56" i="1"/>
  <c r="G50" i="1"/>
  <c r="K56" i="1"/>
  <c r="E67" i="1"/>
  <c r="E39" i="1"/>
  <c r="K33" i="1"/>
  <c r="E11" i="1"/>
  <c r="E50" i="1"/>
  <c r="E56" i="1"/>
  <c r="E44" i="1"/>
  <c r="F44" i="1"/>
  <c r="K50" i="1"/>
  <c r="E62" i="1"/>
  <c r="F50" i="1"/>
  <c r="S17" i="1"/>
  <c r="R17" i="1" s="1"/>
  <c r="K44" i="1"/>
  <c r="I44" i="1"/>
  <c r="I56" i="1"/>
  <c r="L13" i="1"/>
  <c r="L15" i="1" s="1"/>
  <c r="I11" i="1"/>
  <c r="I62" i="1"/>
  <c r="I67" i="1"/>
  <c r="I50" i="1"/>
  <c r="I6" i="1"/>
  <c r="I39" i="1"/>
  <c r="I71" i="1"/>
  <c r="L24" i="1"/>
  <c r="P26" i="1"/>
  <c r="O26" i="1" s="1"/>
  <c r="S26" i="1"/>
  <c r="R26" i="1" s="1"/>
  <c r="I21" i="1"/>
  <c r="S21" i="1" s="1"/>
  <c r="R21" i="1" s="1"/>
  <c r="S27" i="1"/>
  <c r="R27" i="1" s="1"/>
  <c r="I22" i="1"/>
  <c r="S22" i="1" s="1"/>
  <c r="R22" i="1" s="1"/>
  <c r="P28" i="1"/>
  <c r="O28" i="1" s="1"/>
  <c r="P27" i="1"/>
  <c r="O27" i="1" s="1"/>
  <c r="S28" i="1"/>
  <c r="R28" i="1" s="1"/>
  <c r="E22" i="1"/>
  <c r="E29" i="1"/>
  <c r="I29" i="1"/>
  <c r="E23" i="1"/>
  <c r="P21" i="1"/>
  <c r="P18" i="1"/>
  <c r="O18" i="1" s="1"/>
  <c r="P17" i="1"/>
  <c r="O17" i="1" s="1"/>
  <c r="I13" i="1"/>
  <c r="I15" i="1" s="1"/>
  <c r="E19" i="1"/>
  <c r="S18" i="1"/>
  <c r="R18" i="1" s="1"/>
  <c r="E13" i="1"/>
  <c r="I19" i="1"/>
  <c r="E14" i="1"/>
  <c r="P14" i="1" s="1"/>
  <c r="S14" i="1"/>
  <c r="L29" i="1"/>
  <c r="L19" i="1"/>
  <c r="M7" i="5"/>
  <c r="F36" i="1" l="1"/>
  <c r="F35" i="1"/>
  <c r="F64" i="1"/>
  <c r="O7" i="5"/>
  <c r="N7" i="5"/>
  <c r="F58" i="1"/>
  <c r="F62" i="1" s="1"/>
  <c r="K67" i="1"/>
  <c r="F26" i="1"/>
  <c r="F21" i="1" s="1"/>
  <c r="F65" i="1"/>
  <c r="K24" i="1"/>
  <c r="K29" i="1"/>
  <c r="F22" i="1"/>
  <c r="B5" i="4"/>
  <c r="F17" i="1"/>
  <c r="F19" i="1" s="1"/>
  <c r="G73" i="1"/>
  <c r="P13" i="1"/>
  <c r="P19" i="1"/>
  <c r="O19" i="1" s="1"/>
  <c r="E24" i="1"/>
  <c r="S13" i="1"/>
  <c r="S29" i="1"/>
  <c r="R29" i="1" s="1"/>
  <c r="S15" i="1"/>
  <c r="P29" i="1"/>
  <c r="O29" i="1" s="1"/>
  <c r="I24" i="1"/>
  <c r="S24" i="1" s="1"/>
  <c r="R24" i="1" s="1"/>
  <c r="P22" i="1"/>
  <c r="S19" i="1"/>
  <c r="R19" i="1" s="1"/>
  <c r="E15" i="1"/>
  <c r="E73" i="1" s="1"/>
  <c r="K4" i="1" l="1"/>
  <c r="K5" i="1"/>
  <c r="F39" i="1"/>
  <c r="K59" i="1"/>
  <c r="K36" i="1"/>
  <c r="K35" i="1"/>
  <c r="L36" i="1"/>
  <c r="L35" i="1"/>
  <c r="F67" i="1"/>
  <c r="K17" i="1"/>
  <c r="K58" i="1"/>
  <c r="F24" i="1"/>
  <c r="F29" i="1"/>
  <c r="F13" i="1"/>
  <c r="F15" i="1" s="1"/>
  <c r="F73" i="1" s="1"/>
  <c r="K6" i="1" l="1"/>
  <c r="K62" i="1"/>
  <c r="K39" i="1"/>
  <c r="K19" i="1"/>
  <c r="K13" i="1"/>
  <c r="K15" i="1" s="1"/>
  <c r="K73" i="1" s="1"/>
  <c r="L59" i="1"/>
  <c r="L41" i="1"/>
  <c r="S41" i="1" l="1"/>
  <c r="R41" i="1" s="1"/>
  <c r="S36" i="1"/>
  <c r="R36" i="1" s="1"/>
  <c r="S59" i="1"/>
  <c r="R59" i="1" s="1"/>
  <c r="S38" i="1"/>
  <c r="R38" i="1" s="1"/>
  <c r="I33" i="1"/>
  <c r="I73" i="1" s="1"/>
  <c r="E87" i="3" l="1"/>
  <c r="F87" i="3" s="1"/>
  <c r="E88" i="3"/>
  <c r="F88" i="3" s="1"/>
  <c r="F89" i="3"/>
  <c r="E90" i="3"/>
  <c r="F90" i="3" s="1"/>
  <c r="E100" i="3"/>
  <c r="E101" i="3"/>
  <c r="E99" i="3"/>
  <c r="E103" i="3"/>
  <c r="E104" i="3" s="1"/>
  <c r="F18" i="3" l="1"/>
  <c r="D39" i="3" l="1"/>
  <c r="D38" i="3"/>
  <c r="C68" i="3" l="1"/>
  <c r="C69" i="3"/>
  <c r="D69" i="3" s="1"/>
  <c r="E69" i="3" s="1"/>
  <c r="C70" i="3"/>
  <c r="D70" i="3" s="1"/>
  <c r="E70" i="3" s="1"/>
  <c r="C79" i="3"/>
  <c r="D79" i="3" s="1"/>
  <c r="E79" i="3" s="1"/>
  <c r="C78" i="3"/>
  <c r="D78" i="3" s="1"/>
  <c r="E78" i="3" s="1"/>
  <c r="C77" i="3"/>
  <c r="D77" i="3" s="1"/>
  <c r="E77" i="3" s="1"/>
  <c r="B10" i="4"/>
  <c r="L64" i="1"/>
  <c r="L49" i="1"/>
  <c r="L48" i="1"/>
  <c r="L47" i="1"/>
  <c r="D80" i="3" l="1"/>
  <c r="D19" i="3" s="1"/>
  <c r="S49" i="1"/>
  <c r="R49" i="1" s="1"/>
  <c r="P49" i="1"/>
  <c r="O49" i="1" s="1"/>
  <c r="P41" i="1"/>
  <c r="O41" i="1" s="1"/>
  <c r="P59" i="1"/>
  <c r="O59" i="1" s="1"/>
  <c r="P64" i="1"/>
  <c r="O64" i="1" s="1"/>
  <c r="S64" i="1"/>
  <c r="R64" i="1" s="1"/>
  <c r="P38" i="1"/>
  <c r="O38" i="1" s="1"/>
  <c r="P47" i="1"/>
  <c r="O47" i="1" s="1"/>
  <c r="S47" i="1"/>
  <c r="R47" i="1" s="1"/>
  <c r="P48" i="1"/>
  <c r="O48" i="1" s="1"/>
  <c r="S48" i="1"/>
  <c r="R48" i="1" s="1"/>
  <c r="B8" i="4"/>
  <c r="B7" i="4"/>
  <c r="B9" i="4"/>
  <c r="E33" i="1"/>
  <c r="D68" i="3"/>
  <c r="C71" i="3"/>
  <c r="C80" i="3"/>
  <c r="L54" i="1"/>
  <c r="L53" i="1"/>
  <c r="L60" i="1"/>
  <c r="L46" i="1"/>
  <c r="K7" i="3"/>
  <c r="K6" i="3"/>
  <c r="K5" i="3"/>
  <c r="L65" i="1" l="1"/>
  <c r="L43" i="1"/>
  <c r="P43" i="1" s="1"/>
  <c r="O43" i="1" s="1"/>
  <c r="S35" i="1"/>
  <c r="R35" i="1" s="1"/>
  <c r="L61" i="1"/>
  <c r="S61" i="1" s="1"/>
  <c r="R61" i="1" s="1"/>
  <c r="L66" i="1"/>
  <c r="L31" i="1"/>
  <c r="P31" i="1" s="1"/>
  <c r="O31" i="1" s="1"/>
  <c r="L55" i="1"/>
  <c r="L10" i="1"/>
  <c r="S10" i="1" s="1"/>
  <c r="R10" i="1" s="1"/>
  <c r="S60" i="1"/>
  <c r="R60" i="1" s="1"/>
  <c r="P60" i="1"/>
  <c r="O60" i="1" s="1"/>
  <c r="P36" i="1"/>
  <c r="O36" i="1" s="1"/>
  <c r="P53" i="1"/>
  <c r="O53" i="1" s="1"/>
  <c r="S53" i="1"/>
  <c r="R53" i="1" s="1"/>
  <c r="S46" i="1"/>
  <c r="R46" i="1" s="1"/>
  <c r="P46" i="1"/>
  <c r="O46" i="1" s="1"/>
  <c r="P54" i="1"/>
  <c r="O54" i="1" s="1"/>
  <c r="S54" i="1"/>
  <c r="R54" i="1" s="1"/>
  <c r="L50" i="1"/>
  <c r="D71" i="3"/>
  <c r="D18" i="3" s="1"/>
  <c r="G18" i="3" s="1"/>
  <c r="E68" i="3"/>
  <c r="E71" i="3" s="1"/>
  <c r="E80" i="3"/>
  <c r="P65" i="1" l="1"/>
  <c r="O65" i="1" s="1"/>
  <c r="S65" i="1"/>
  <c r="R65" i="1" s="1"/>
  <c r="O21" i="1"/>
  <c r="R14" i="1"/>
  <c r="O14" i="1"/>
  <c r="S43" i="1"/>
  <c r="R43" i="1" s="1"/>
  <c r="P35" i="1"/>
  <c r="O35" i="1" s="1"/>
  <c r="P61" i="1"/>
  <c r="O61" i="1" s="1"/>
  <c r="S66" i="1"/>
  <c r="R66" i="1" s="1"/>
  <c r="L67" i="1"/>
  <c r="S67" i="1" s="1"/>
  <c r="P66" i="1"/>
  <c r="O66" i="1" s="1"/>
  <c r="S31" i="1"/>
  <c r="R31" i="1" s="1"/>
  <c r="S55" i="1"/>
  <c r="R55" i="1" s="1"/>
  <c r="P55" i="1"/>
  <c r="O55" i="1" s="1"/>
  <c r="S23" i="1"/>
  <c r="R23" i="1" s="1"/>
  <c r="P23" i="1"/>
  <c r="O23" i="1" s="1"/>
  <c r="P10" i="1"/>
  <c r="O10" i="1" s="1"/>
  <c r="S50" i="1"/>
  <c r="R50" i="1" s="1"/>
  <c r="P50" i="1"/>
  <c r="O50" i="1" s="1"/>
  <c r="D37" i="3"/>
  <c r="D36" i="3"/>
  <c r="D15" i="3" s="1"/>
  <c r="E15" i="3" l="1"/>
  <c r="G15" i="3"/>
  <c r="D16" i="3"/>
  <c r="D17" i="3"/>
  <c r="D14" i="3"/>
  <c r="E11" i="7"/>
  <c r="R67" i="1"/>
  <c r="P67" i="1"/>
  <c r="O67" i="1" s="1"/>
  <c r="E18" i="3"/>
  <c r="E19" i="3"/>
  <c r="B13" i="4"/>
  <c r="B12" i="4"/>
  <c r="L56" i="1"/>
  <c r="B11" i="4"/>
  <c r="G14" i="3" l="1"/>
  <c r="E14" i="3"/>
  <c r="E16" i="3"/>
  <c r="G16" i="3"/>
  <c r="E17" i="3"/>
  <c r="G17" i="3"/>
  <c r="L58" i="1"/>
  <c r="L42" i="1"/>
  <c r="P37" i="1"/>
  <c r="O37" i="1" s="1"/>
  <c r="S37" i="1"/>
  <c r="R37" i="1" s="1"/>
  <c r="S56" i="1"/>
  <c r="R56" i="1" s="1"/>
  <c r="P56" i="1"/>
  <c r="O56" i="1" s="1"/>
  <c r="B6" i="4"/>
  <c r="B14" i="4" s="1"/>
  <c r="L39" i="1"/>
  <c r="L9" i="1" l="1"/>
  <c r="S9" i="1" s="1"/>
  <c r="R9" i="1" s="1"/>
  <c r="L32" i="1"/>
  <c r="L4" i="1"/>
  <c r="P4" i="1" s="1"/>
  <c r="O4" i="1" s="1"/>
  <c r="L8" i="1"/>
  <c r="L5" i="1"/>
  <c r="S58" i="1"/>
  <c r="R58" i="1" s="1"/>
  <c r="P58" i="1"/>
  <c r="O58" i="1" s="1"/>
  <c r="L62" i="1"/>
  <c r="P42" i="1"/>
  <c r="O42" i="1" s="1"/>
  <c r="S42" i="1"/>
  <c r="R42" i="1" s="1"/>
  <c r="L44" i="1"/>
  <c r="S39" i="1"/>
  <c r="R39" i="1" s="1"/>
  <c r="P39" i="1"/>
  <c r="O39" i="1" s="1"/>
  <c r="B16" i="4" l="1"/>
  <c r="P9" i="1"/>
  <c r="O9" i="1" s="1"/>
  <c r="S32" i="1"/>
  <c r="R32" i="1" s="1"/>
  <c r="P32" i="1"/>
  <c r="O32" i="1" s="1"/>
  <c r="L33" i="1"/>
  <c r="S4" i="1"/>
  <c r="R4" i="1" s="1"/>
  <c r="S8" i="1"/>
  <c r="R8" i="1" s="1"/>
  <c r="P8" i="1"/>
  <c r="O8" i="1" s="1"/>
  <c r="L11" i="1"/>
  <c r="S5" i="1"/>
  <c r="R5" i="1" s="1"/>
  <c r="L6" i="1"/>
  <c r="P5" i="1"/>
  <c r="O5" i="1" s="1"/>
  <c r="S62" i="1"/>
  <c r="R62" i="1" s="1"/>
  <c r="P62" i="1"/>
  <c r="O62" i="1" s="1"/>
  <c r="O22" i="1"/>
  <c r="P44" i="1"/>
  <c r="O44" i="1" s="1"/>
  <c r="S44" i="1"/>
  <c r="R44" i="1" s="1"/>
  <c r="L73" i="1" l="1"/>
  <c r="S73" i="1" s="1"/>
  <c r="S33" i="1"/>
  <c r="R33" i="1" s="1"/>
  <c r="P33" i="1"/>
  <c r="O33" i="1" s="1"/>
  <c r="S11" i="1"/>
  <c r="R11" i="1" s="1"/>
  <c r="P11" i="1"/>
  <c r="O11" i="1" s="1"/>
  <c r="S6" i="1"/>
  <c r="R6" i="1" s="1"/>
  <c r="P6" i="1"/>
  <c r="O6" i="1" s="1"/>
  <c r="P24" i="1"/>
  <c r="O24" i="1" s="1"/>
  <c r="P73" i="1" l="1"/>
  <c r="O73" i="1" s="1"/>
  <c r="R73" i="1"/>
  <c r="O13" i="1"/>
  <c r="R13" i="1"/>
  <c r="P7" i="5"/>
  <c r="R7" i="5" s="1"/>
  <c r="Q7" i="5" l="1"/>
  <c r="R15" i="1"/>
  <c r="P15" i="1"/>
  <c r="O15" i="1" s="1"/>
  <c r="B18" i="4" l="1"/>
  <c r="G20"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Bouchard, Maxwell (BEIE)</author>
    <author>Faucher, Carole</author>
  </authors>
  <commentList>
    <comment ref="G6" authorId="0" shapeId="0" xr:uid="{00000000-0006-0000-0000-000001000000}">
      <text>
        <r>
          <rPr>
            <b/>
            <u/>
            <sz val="10"/>
            <color indexed="81"/>
            <rFont val="Tahoma"/>
            <family val="2"/>
          </rPr>
          <t>Définitions</t>
        </r>
        <r>
          <rPr>
            <u/>
            <sz val="9"/>
            <color indexed="81"/>
            <rFont val="Tahoma"/>
            <family val="2"/>
          </rPr>
          <t xml:space="preserve">
</t>
        </r>
        <r>
          <rPr>
            <sz val="9"/>
            <color indexed="81"/>
            <rFont val="Tahoma"/>
            <family val="2"/>
          </rPr>
          <t xml:space="preserve">
</t>
        </r>
        <r>
          <rPr>
            <b/>
            <sz val="9"/>
            <color indexed="81"/>
            <rFont val="Tahoma"/>
            <family val="2"/>
          </rPr>
          <t xml:space="preserve">Véhicule de location à court terme </t>
        </r>
        <r>
          <rPr>
            <sz val="9"/>
            <color indexed="81"/>
            <rFont val="Tahoma"/>
            <family val="2"/>
          </rPr>
          <t>et</t>
        </r>
        <r>
          <rPr>
            <b/>
            <sz val="9"/>
            <color indexed="81"/>
            <rFont val="Tahoma"/>
            <family val="2"/>
          </rPr>
          <t xml:space="preserve"> véhicule personnel</t>
        </r>
        <r>
          <rPr>
            <sz val="9"/>
            <color indexed="81"/>
            <rFont val="Tahoma"/>
            <family val="2"/>
          </rPr>
          <t xml:space="preserve"> : voiture louée ou personnelle qui est utilisée </t>
        </r>
        <r>
          <rPr>
            <u/>
            <sz val="9"/>
            <color indexed="81"/>
            <rFont val="Tahoma"/>
            <family val="2"/>
          </rPr>
          <t>seulement par une personne</t>
        </r>
        <r>
          <rPr>
            <sz val="9"/>
            <color indexed="81"/>
            <rFont val="Tahoma"/>
            <family val="2"/>
          </rPr>
          <t xml:space="preserve"> de votre organisation (auto solo).
</t>
        </r>
        <r>
          <rPr>
            <b/>
            <sz val="9"/>
            <color indexed="81"/>
            <rFont val="Tahoma"/>
            <family val="2"/>
          </rPr>
          <t>Covoiturage</t>
        </r>
        <r>
          <rPr>
            <sz val="9"/>
            <color indexed="81"/>
            <rFont val="Tahoma"/>
            <family val="2"/>
          </rPr>
          <t xml:space="preserve"> : véhicule de location à court terme ou véhicule personnel, utilisé par </t>
        </r>
        <r>
          <rPr>
            <u/>
            <sz val="9"/>
            <color indexed="81"/>
            <rFont val="Tahoma"/>
            <family val="2"/>
          </rPr>
          <t>au moins deux personnes</t>
        </r>
        <r>
          <rPr>
            <sz val="9"/>
            <color indexed="81"/>
            <rFont val="Tahoma"/>
            <family val="2"/>
          </rPr>
          <t xml:space="preserve"> </t>
        </r>
        <r>
          <rPr>
            <b/>
            <sz val="9"/>
            <color indexed="81"/>
            <rFont val="Tahoma"/>
            <family val="2"/>
          </rPr>
          <t>de la même organisation</t>
        </r>
        <r>
          <rPr>
            <sz val="9"/>
            <color indexed="81"/>
            <rFont val="Tahoma"/>
            <family val="2"/>
          </rPr>
          <t xml:space="preserve"> pour le même trajet. 
</t>
        </r>
        <r>
          <rPr>
            <b/>
            <sz val="9"/>
            <color indexed="81"/>
            <rFont val="Tahoma"/>
            <family val="2"/>
          </rPr>
          <t>Covoiturage avec d'autres MO </t>
        </r>
        <r>
          <rPr>
            <sz val="9"/>
            <color indexed="81"/>
            <rFont val="Tahoma"/>
            <family val="2"/>
          </rPr>
          <t>: lorsqu'une</t>
        </r>
        <r>
          <rPr>
            <u/>
            <sz val="9"/>
            <color indexed="81"/>
            <rFont val="Tahoma"/>
            <family val="2"/>
          </rPr>
          <t xml:space="preserve"> personne ou plus de votre organisation</t>
        </r>
        <r>
          <rPr>
            <sz val="9"/>
            <color indexed="81"/>
            <rFont val="Tahoma"/>
            <family val="2"/>
          </rPr>
          <t xml:space="preserve"> se déplace avec au moins une personne d'une autre organisation dans une voiture louée, personnelle, ou appartenant à cette dernière organisation.</t>
        </r>
      </text>
    </comment>
    <comment ref="H6" authorId="0" shapeId="0" xr:uid="{00000000-0006-0000-0000-000002000000}">
      <text>
        <r>
          <rPr>
            <sz val="9"/>
            <color indexed="81"/>
            <rFont val="Tahoma"/>
            <family val="2"/>
          </rPr>
          <t xml:space="preserve">Ce nombre fait référence au nombre total d'employé(e)s de votre organisation ayant participé à ce déplacement.
</t>
        </r>
        <r>
          <rPr>
            <b/>
            <sz val="9"/>
            <color indexed="81"/>
            <rFont val="Tahoma"/>
            <family val="2"/>
          </rPr>
          <t>Si la cellule apparait en rouge, cela indique une erreur</t>
        </r>
        <r>
          <rPr>
            <sz val="9"/>
            <color indexed="81"/>
            <rFont val="Tahoma"/>
            <family val="2"/>
          </rPr>
          <t xml:space="preserve"> :</t>
        </r>
        <r>
          <rPr>
            <b/>
            <sz val="9"/>
            <color indexed="81"/>
            <rFont val="Tahoma"/>
            <family val="2"/>
          </rPr>
          <t xml:space="preserve"> 
</t>
        </r>
        <r>
          <rPr>
            <sz val="9"/>
            <color indexed="81"/>
            <rFont val="Tahoma"/>
            <family val="2"/>
          </rPr>
          <t xml:space="preserve">Pour un </t>
        </r>
        <r>
          <rPr>
            <u/>
            <sz val="9"/>
            <color indexed="81"/>
            <rFont val="Tahoma"/>
            <family val="2"/>
          </rPr>
          <t>véhicule de location à court terme</t>
        </r>
        <r>
          <rPr>
            <sz val="9"/>
            <color indexed="81"/>
            <rFont val="Tahoma"/>
            <family val="2"/>
          </rPr>
          <t xml:space="preserve"> ou un </t>
        </r>
        <r>
          <rPr>
            <u/>
            <sz val="9"/>
            <color indexed="81"/>
            <rFont val="Tahoma"/>
            <family val="2"/>
          </rPr>
          <t>véhicule personnel</t>
        </r>
        <r>
          <rPr>
            <sz val="9"/>
            <color indexed="81"/>
            <rFont val="Tahoma"/>
            <family val="2"/>
          </rPr>
          <t xml:space="preserve">, il faut inscrire </t>
        </r>
        <r>
          <rPr>
            <b/>
            <sz val="9"/>
            <color indexed="81"/>
            <rFont val="Tahoma"/>
            <family val="2"/>
          </rPr>
          <t>un</t>
        </r>
        <r>
          <rPr>
            <sz val="9"/>
            <color indexed="81"/>
            <rFont val="Tahoma"/>
            <family val="2"/>
          </rPr>
          <t xml:space="preserve"> passager pour obtenir les bons calculs. 
Pour le </t>
        </r>
        <r>
          <rPr>
            <u/>
            <sz val="9"/>
            <color indexed="81"/>
            <rFont val="Tahoma"/>
            <family val="2"/>
          </rPr>
          <t>covoiturage,</t>
        </r>
        <r>
          <rPr>
            <sz val="9"/>
            <color indexed="81"/>
            <rFont val="Tahoma"/>
            <family val="2"/>
          </rPr>
          <t xml:space="preserve"> il faut inscrire un minimum de </t>
        </r>
        <r>
          <rPr>
            <b/>
            <sz val="9"/>
            <color indexed="81"/>
            <rFont val="Tahoma"/>
            <family val="2"/>
          </rPr>
          <t>deux</t>
        </r>
        <r>
          <rPr>
            <sz val="9"/>
            <color indexed="81"/>
            <rFont val="Tahoma"/>
            <family val="2"/>
          </rPr>
          <t xml:space="preserve"> passagers. Pour le </t>
        </r>
        <r>
          <rPr>
            <u/>
            <sz val="9"/>
            <color indexed="81"/>
            <rFont val="Tahoma"/>
            <family val="2"/>
          </rPr>
          <t>covoiturage avec d'autres MO</t>
        </r>
        <r>
          <rPr>
            <sz val="9"/>
            <color indexed="81"/>
            <rFont val="Tahoma"/>
            <family val="2"/>
          </rPr>
          <t xml:space="preserve">, on peut inscrire </t>
        </r>
        <r>
          <rPr>
            <b/>
            <sz val="9"/>
            <color indexed="81"/>
            <rFont val="Tahoma"/>
            <family val="2"/>
          </rPr>
          <t>un ou plusieurs</t>
        </r>
        <r>
          <rPr>
            <sz val="9"/>
            <color indexed="81"/>
            <rFont val="Tahoma"/>
            <family val="2"/>
          </rPr>
          <t xml:space="preserve"> passagers.</t>
        </r>
      </text>
    </comment>
    <comment ref="I6" authorId="0" shapeId="0" xr:uid="{00000000-0006-0000-0000-000003000000}">
      <text>
        <r>
          <rPr>
            <sz val="9"/>
            <color indexed="81"/>
            <rFont val="Tahoma"/>
            <family val="2"/>
          </rPr>
          <t xml:space="preserve">Si vous avez choisi taxi, véhicule de location ou véhicule personnel comme moyen de transport et que vous n'avez que le montant dépensé ($) comme information (facture de taxi ou de carburant acheté), veuillez utiliser la table de calcul dans l'onglet </t>
        </r>
        <r>
          <rPr>
            <u/>
            <sz val="9"/>
            <color indexed="81"/>
            <rFont val="Tahoma"/>
            <family val="2"/>
          </rPr>
          <t>Table estimation km</t>
        </r>
        <r>
          <rPr>
            <sz val="9"/>
            <color indexed="81"/>
            <rFont val="Tahoma"/>
            <family val="2"/>
          </rPr>
          <t xml:space="preserve"> pour estimer les km parcourus.
</t>
        </r>
        <r>
          <rPr>
            <b/>
            <sz val="9"/>
            <color indexed="81"/>
            <rFont val="Tahoma"/>
            <family val="2"/>
          </rPr>
          <t xml:space="preserve">Si la cellule apparait en rouge, cela indique une erreur : 
</t>
        </r>
        <r>
          <rPr>
            <sz val="9"/>
            <color indexed="81"/>
            <rFont val="Tahoma"/>
            <family val="2"/>
          </rPr>
          <t>Si l'</t>
        </r>
        <r>
          <rPr>
            <u/>
            <sz val="9"/>
            <color indexed="81"/>
            <rFont val="Tahoma"/>
            <family val="2"/>
          </rPr>
          <t>avion</t>
        </r>
        <r>
          <rPr>
            <sz val="9"/>
            <color indexed="81"/>
            <rFont val="Tahoma"/>
            <family val="2"/>
          </rPr>
          <t xml:space="preserve"> est le moyen de transport, assurez-vous que la distance du trajet (km) correspond au type de déplacement en avion : courte distance (plus petit ou égal à 499 km); moyenne distance (entre 500 km et 1599 km); et longue distance (plus que 1600 km).</t>
        </r>
      </text>
    </comment>
    <comment ref="J6" authorId="0" shapeId="0" xr:uid="{00000000-0006-0000-0000-000004000000}">
      <text>
        <r>
          <rPr>
            <sz val="9"/>
            <color indexed="81"/>
            <rFont val="Tahoma"/>
            <family val="2"/>
          </rPr>
          <t xml:space="preserve">Si le moyen de transport choisi est le </t>
        </r>
        <r>
          <rPr>
            <u/>
            <sz val="9"/>
            <color indexed="81"/>
            <rFont val="Tahoma"/>
            <family val="2"/>
          </rPr>
          <t>taxi</t>
        </r>
        <r>
          <rPr>
            <sz val="9"/>
            <color indexed="81"/>
            <rFont val="Tahoma"/>
            <family val="2"/>
          </rPr>
          <t xml:space="preserve"> mais que le type de véhicule utilisé est inconnu, vous pouvez choisir </t>
        </r>
        <r>
          <rPr>
            <u/>
            <sz val="9"/>
            <color indexed="81"/>
            <rFont val="Tahoma"/>
            <family val="2"/>
          </rPr>
          <t>véhicule léger</t>
        </r>
        <r>
          <rPr>
            <sz val="9"/>
            <color indexed="81"/>
            <rFont val="Tahoma"/>
            <family val="2"/>
          </rPr>
          <t xml:space="preserve"> comme valeur par défaut, aux fins des calculs.
Si le moyen de transport utilisé est le </t>
        </r>
        <r>
          <rPr>
            <u/>
            <sz val="9"/>
            <color indexed="81"/>
            <rFont val="Tahoma"/>
            <family val="2"/>
          </rPr>
          <t>covoiturage ou covoiturage avec d'autres MO</t>
        </r>
        <r>
          <rPr>
            <sz val="9"/>
            <color indexed="81"/>
            <rFont val="Tahoma"/>
            <family val="2"/>
          </rPr>
          <t xml:space="preserve">, il est important d’indiquer le type de véhicule afin d’obtenir un calcul exact des émissions de GES.
</t>
        </r>
        <r>
          <rPr>
            <b/>
            <u/>
            <sz val="9"/>
            <color indexed="81"/>
            <rFont val="Tahoma"/>
            <family val="2"/>
          </rPr>
          <t>Définitions:</t>
        </r>
        <r>
          <rPr>
            <b/>
            <sz val="9"/>
            <color indexed="81"/>
            <rFont val="Tahoma"/>
            <family val="2"/>
          </rPr>
          <t xml:space="preserve">
Véhicule hybride : </t>
        </r>
        <r>
          <rPr>
            <sz val="9"/>
            <color indexed="81"/>
            <rFont val="Tahoma"/>
            <family val="2"/>
          </rPr>
          <t>motorisation électrique et à essence; ce véhicule ne peut être branché sur le réseau électrique; il est uniquement rechargé par le moteur à essence et le freinage par récupération (p. ex. Toyota Prius, Ford Fusion Hybrid).</t>
        </r>
        <r>
          <rPr>
            <b/>
            <sz val="9"/>
            <color indexed="81"/>
            <rFont val="Tahoma"/>
            <family val="2"/>
          </rPr>
          <t xml:space="preserve">
Véhicule hybride rechargeable : </t>
        </r>
        <r>
          <rPr>
            <sz val="9"/>
            <color indexed="81"/>
            <rFont val="Tahoma"/>
            <family val="2"/>
          </rPr>
          <t>motorisation électrique et à essence; ce véhicule peut être chargé en étant branché sur le réseau électrique (p. ex. Chevrolet Volt, Toyota Prius Plug-in).</t>
        </r>
        <r>
          <rPr>
            <b/>
            <sz val="9"/>
            <color indexed="81"/>
            <rFont val="Tahoma"/>
            <family val="2"/>
          </rPr>
          <t xml:space="preserve">
Véhicule 100 % électrique </t>
        </r>
        <r>
          <rPr>
            <sz val="9"/>
            <color indexed="81"/>
            <rFont val="Tahoma"/>
            <family val="2"/>
          </rPr>
          <t>: fonctionne entièrement grâce à une batterie et à une transmission électrique; il faut brancher ce véhicule à une source externe d'électricité pour recharger sa batterie (p. ex. Nissan Leaf, Ford Focus Electric).</t>
        </r>
      </text>
    </comment>
    <comment ref="L6" authorId="1" shapeId="0" xr:uid="{00000000-0006-0000-0000-000005000000}">
      <text>
        <r>
          <rPr>
            <sz val="9"/>
            <color indexed="81"/>
            <rFont val="Tahoma"/>
            <family val="2"/>
          </rPr>
          <t xml:space="preserve">Au besoin, indiquez le montant dépensé ($) pour le trajet lorsque la distance parcourue n’est pas connue. Utilisez le tableau se trouvant dans l'onglet « Table estimation km » pour estimer le kilométrage qui devra être saisi dans la cellule « distance du trajet (km) ».
</t>
        </r>
      </text>
    </comment>
    <comment ref="M6" authorId="0" shapeId="0" xr:uid="{00000000-0006-0000-0000-000006000000}">
      <text>
        <r>
          <rPr>
            <sz val="9"/>
            <color indexed="81"/>
            <rFont val="Tahoma"/>
            <family val="2"/>
          </rPr>
          <t>Si le type de véhicule utilisé est un véhicule léger, une minifourgonnette, un VUS ou une camionnette, l'estimation se fait avec la distance parcourue (km) et un ratio moyen de l/100 km. Le ratio pour les véhicules légers est de 9,07 l/100 km. Le ratio pour les minifourgonnettes, les VUS et les camionnettes est de 11,6 l/100 km. 
IMPORTANT : Si vous avez en main l'information concernant le nombre de litres consommés, veuillez l'inscrire directement dans cette cellule. De cette façon, les estimations de consommation énergétique et d'émission de GES seront plus précises.</t>
        </r>
      </text>
    </comment>
    <comment ref="Q6" authorId="0" shapeId="0" xr:uid="{00000000-0006-0000-0000-000007000000}">
      <text>
        <r>
          <rPr>
            <sz val="9"/>
            <color indexed="81"/>
            <rFont val="Tahoma"/>
            <family val="2"/>
          </rPr>
          <t>Cet indicateur montre la quantité théorique de GES émise pour chaque kilomètre parcouru par le(s) employé(es) de votre organisation. Cet indicateur prend en compte la distance parcourue au total et permet de comparer l’impact des différents déplacements effectués.</t>
        </r>
      </text>
    </comment>
    <comment ref="R6" authorId="0" shapeId="0" xr:uid="{00000000-0006-0000-0000-000008000000}">
      <text>
        <r>
          <rPr>
            <sz val="9"/>
            <color indexed="81"/>
            <rFont val="Tahoma"/>
            <family val="2"/>
          </rPr>
          <t>C’est un indicateur qui montre la quantité théorique de GES émise par chaque employé lors d’un déplacement. Cet indicateur prend en compte le nombre de passagers et permet de comparer l’impact  des différents déplacements effectués.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Hajib, Soumia (SITE)</author>
  </authors>
  <commentList>
    <comment ref="C51" authorId="0" shapeId="0" xr:uid="{88E9954D-8BFA-482D-BD16-1C8CFF22BE2E}">
      <text>
        <r>
          <rPr>
            <b/>
            <sz val="9"/>
            <color indexed="81"/>
            <rFont val="Tahoma"/>
            <family val="2"/>
          </rPr>
          <t>Hajib, Soumia (SITE):</t>
        </r>
        <r>
          <rPr>
            <sz val="9"/>
            <color indexed="81"/>
            <rFont val="Tahoma"/>
            <family val="2"/>
          </rPr>
          <t xml:space="preserve">
1 : Au montant de départ s’ajoute une redevance de 0,90 $ + taxes (1,05 $) affectée au programme d’indemnisation des anciens titulaires de permis de propriétaire de taxi à la suite de l’adoption de la Loi concernant le transport rémunéré de personnes par automobile. Un autocollant permet d’expliquer à la clientèle ce coût supplémentaire pour chaque course.</t>
        </r>
      </text>
    </comment>
  </commentList>
</comments>
</file>

<file path=xl/sharedStrings.xml><?xml version="1.0" encoding="utf-8"?>
<sst xmlns="http://schemas.openxmlformats.org/spreadsheetml/2006/main" count="1901" uniqueCount="215">
  <si>
    <t>Registre des déplacements d'affaires</t>
  </si>
  <si>
    <t>Pour des informations supplémentaires, veuillez consulter les notes masquées dans les titres des colonnes (ligne 6).</t>
  </si>
  <si>
    <t>À REMPLIR</t>
  </si>
  <si>
    <t>À LAISSER VIDE</t>
  </si>
  <si>
    <t>Il faut placer le curseur sur la cellule pour afficher les notes. Un astérisque se retrouve au-dessus de chaque cellule contenant une note masquée.</t>
  </si>
  <si>
    <t>À SAISIR OBLIGATOIREMENT</t>
  </si>
  <si>
    <t>À SAISIR SELON LA COULEUR</t>
  </si>
  <si>
    <t>TOTAUX (CALCULS AUTOMATIQUES)</t>
  </si>
  <si>
    <t>INDICATEURS D'ÉMISSIONS</t>
  </si>
  <si>
    <t>*</t>
  </si>
  <si>
    <t>Date</t>
  </si>
  <si>
    <t>Direction</t>
  </si>
  <si>
    <t>Nom de la ou des personnes ayant fait le déplacement</t>
  </si>
  <si>
    <t>Nom de la personne responsable de la saisie</t>
  </si>
  <si>
    <t>Départ - Destination</t>
  </si>
  <si>
    <t>Moyen de transport</t>
  </si>
  <si>
    <t>Nombre de passagers de l'organisation</t>
  </si>
  <si>
    <t>Distance du trajet (km)</t>
  </si>
  <si>
    <t>Type de véhicule</t>
  </si>
  <si>
    <t>Type de carburant</t>
  </si>
  <si>
    <r>
      <t xml:space="preserve">Montant dépensé ($) en taxi ou en carburant
</t>
    </r>
    <r>
      <rPr>
        <b/>
        <i/>
        <sz val="12"/>
        <color theme="0" tint="-4.9989318521683403E-2"/>
        <rFont val="Calibri"/>
        <family val="2"/>
        <scheme val="minor"/>
      </rPr>
      <t>Facultatif</t>
    </r>
  </si>
  <si>
    <t>Quantité de carburant consommé (l)</t>
  </si>
  <si>
    <t>Énergie consommée (GJ)</t>
  </si>
  <si>
    <r>
      <t>Émissions de GES (tonnes CO</t>
    </r>
    <r>
      <rPr>
        <b/>
        <vertAlign val="subscript"/>
        <sz val="14"/>
        <color theme="0" tint="-4.9989318521683403E-2"/>
        <rFont val="Calibri"/>
        <family val="2"/>
        <scheme val="minor"/>
      </rPr>
      <t xml:space="preserve">2 </t>
    </r>
    <r>
      <rPr>
        <b/>
        <sz val="14"/>
        <color theme="0" tint="-4.9989318521683403E-2"/>
        <rFont val="Calibri"/>
        <family val="2"/>
        <scheme val="minor"/>
      </rPr>
      <t>éq.)</t>
    </r>
  </si>
  <si>
    <r>
      <t>Émissions de GES (kg CO</t>
    </r>
    <r>
      <rPr>
        <b/>
        <vertAlign val="subscript"/>
        <sz val="14"/>
        <color theme="0" tint="-4.9989318521683403E-2"/>
        <rFont val="Calibri"/>
        <family val="2"/>
        <scheme val="minor"/>
      </rPr>
      <t>2 </t>
    </r>
    <r>
      <rPr>
        <b/>
        <sz val="14"/>
        <color theme="0" tint="-4.9989318521683403E-2"/>
        <rFont val="Calibri"/>
        <family val="2"/>
        <scheme val="minor"/>
      </rPr>
      <t>éq.)</t>
    </r>
  </si>
  <si>
    <r>
      <t>kg CO</t>
    </r>
    <r>
      <rPr>
        <b/>
        <vertAlign val="subscript"/>
        <sz val="14"/>
        <color theme="0" tint="-4.9989318521683403E-2"/>
        <rFont val="Calibri"/>
        <family val="2"/>
        <scheme val="minor"/>
      </rPr>
      <t xml:space="preserve">2 </t>
    </r>
    <r>
      <rPr>
        <b/>
        <sz val="14"/>
        <color theme="0" tint="-4.9989318521683403E-2"/>
        <rFont val="Calibri"/>
        <family val="2"/>
        <scheme val="minor"/>
      </rPr>
      <t>éq./km</t>
    </r>
  </si>
  <si>
    <r>
      <t>kg CO</t>
    </r>
    <r>
      <rPr>
        <b/>
        <vertAlign val="subscript"/>
        <sz val="14"/>
        <color theme="0" tint="-4.9989318521683403E-2"/>
        <rFont val="Calibri"/>
        <family val="2"/>
        <scheme val="minor"/>
      </rPr>
      <t xml:space="preserve">2 </t>
    </r>
    <r>
      <rPr>
        <b/>
        <sz val="14"/>
        <color theme="0" tint="-4.9989318521683403E-2"/>
        <rFont val="Calibri"/>
        <family val="2"/>
        <scheme val="minor"/>
      </rPr>
      <t>éq./personne</t>
    </r>
  </si>
  <si>
    <t xml:space="preserve"> </t>
  </si>
  <si>
    <t>Autobus urbain</t>
  </si>
  <si>
    <t>Distance parcourue (km)</t>
  </si>
  <si>
    <r>
      <t xml:space="preserve">Quantité de carburant consommé (l)
</t>
    </r>
    <r>
      <rPr>
        <i/>
        <sz val="12"/>
        <color theme="1"/>
        <rFont val="Calibri"/>
        <family val="2"/>
        <scheme val="minor"/>
      </rPr>
      <t>Automobiles seulement</t>
    </r>
  </si>
  <si>
    <t>Montant dépensé en taxi ou en carburant pour automobiles ($)</t>
  </si>
  <si>
    <t>Nombre de fois que les employé(e)s se sont déplacé(e)s</t>
  </si>
  <si>
    <r>
      <t>Émissions de GES (tonnes CO</t>
    </r>
    <r>
      <rPr>
        <b/>
        <vertAlign val="subscript"/>
        <sz val="12"/>
        <color theme="1"/>
        <rFont val="Calibri"/>
        <family val="2"/>
        <scheme val="minor"/>
      </rPr>
      <t xml:space="preserve">2 </t>
    </r>
    <r>
      <rPr>
        <b/>
        <sz val="12"/>
        <color theme="1"/>
        <rFont val="Calibri"/>
        <family val="2"/>
        <scheme val="minor"/>
      </rPr>
      <t>éq.)</t>
    </r>
  </si>
  <si>
    <r>
      <t>kg CO</t>
    </r>
    <r>
      <rPr>
        <b/>
        <vertAlign val="subscript"/>
        <sz val="12"/>
        <color theme="1"/>
        <rFont val="Calibri"/>
        <family val="2"/>
        <scheme val="minor"/>
      </rPr>
      <t>2</t>
    </r>
    <r>
      <rPr>
        <b/>
        <sz val="12"/>
        <color theme="1"/>
        <rFont val="Calibri"/>
        <family val="2"/>
        <scheme val="minor"/>
      </rPr>
      <t xml:space="preserve"> éq./km</t>
    </r>
  </si>
  <si>
    <r>
      <t>tonnes CO</t>
    </r>
    <r>
      <rPr>
        <b/>
        <vertAlign val="subscript"/>
        <sz val="12"/>
        <color theme="1"/>
        <rFont val="Calibri"/>
        <family val="2"/>
        <scheme val="minor"/>
      </rPr>
      <t>2</t>
    </r>
    <r>
      <rPr>
        <b/>
        <sz val="12"/>
        <color theme="1"/>
        <rFont val="Calibri"/>
        <family val="2"/>
        <scheme val="minor"/>
      </rPr>
      <t xml:space="preserve"> éq./km</t>
    </r>
  </si>
  <si>
    <r>
      <t>kg CO</t>
    </r>
    <r>
      <rPr>
        <b/>
        <vertAlign val="subscript"/>
        <sz val="12"/>
        <color theme="1"/>
        <rFont val="Calibri"/>
        <family val="2"/>
        <scheme val="minor"/>
      </rPr>
      <t>2</t>
    </r>
    <r>
      <rPr>
        <b/>
        <sz val="12"/>
        <color theme="1"/>
        <rFont val="Calibri"/>
        <family val="2"/>
        <scheme val="minor"/>
      </rPr>
      <t xml:space="preserve"> éq./personne</t>
    </r>
  </si>
  <si>
    <r>
      <t>tonnes CO</t>
    </r>
    <r>
      <rPr>
        <b/>
        <vertAlign val="subscript"/>
        <sz val="12"/>
        <color theme="1"/>
        <rFont val="Calibri"/>
        <family val="2"/>
        <scheme val="minor"/>
      </rPr>
      <t>2</t>
    </r>
    <r>
      <rPr>
        <b/>
        <sz val="12"/>
        <color theme="1"/>
        <rFont val="Calibri"/>
        <family val="2"/>
        <scheme val="minor"/>
      </rPr>
      <t xml:space="preserve"> éq./personne</t>
    </r>
  </si>
  <si>
    <t>Autobus</t>
  </si>
  <si>
    <t>Urbain</t>
  </si>
  <si>
    <t>Interurbain</t>
  </si>
  <si>
    <t>Total</t>
  </si>
  <si>
    <t>Moyenne</t>
  </si>
  <si>
    <t>Avion</t>
  </si>
  <si>
    <t>Courte distance (plus petit ou égal à 499 km)</t>
  </si>
  <si>
    <t>Moyenne distance (entre 500 km et 1 599 km)</t>
  </si>
  <si>
    <t>Longue distance (1 600 km et plus)</t>
  </si>
  <si>
    <t>Covoiturage</t>
  </si>
  <si>
    <t>Véhicule léger</t>
  </si>
  <si>
    <t>Minifourgonnette, VUS, camionnette</t>
  </si>
  <si>
    <t>Covoiturage avec d'autres MO</t>
  </si>
  <si>
    <t>Véhicule hybride</t>
  </si>
  <si>
    <t>Véhicule hybride rechargeable</t>
  </si>
  <si>
    <t>Véhicule 100 % électrique</t>
  </si>
  <si>
    <t>Sur rail</t>
  </si>
  <si>
    <t>Train</t>
  </si>
  <si>
    <t>Métro</t>
  </si>
  <si>
    <t>Taxi</t>
  </si>
  <si>
    <t>Véhicule de location à court terme</t>
  </si>
  <si>
    <t>Essence</t>
  </si>
  <si>
    <t>Diesel</t>
  </si>
  <si>
    <t>Véhicule personnel</t>
  </si>
  <si>
    <t>Zéro émission</t>
  </si>
  <si>
    <t>Marche</t>
  </si>
  <si>
    <t>Vélo</t>
  </si>
  <si>
    <t>GRAND TOTAL</t>
  </si>
  <si>
    <t>MOYENNE GLOBALE</t>
  </si>
  <si>
    <t>Estimation des kilomètres parcourus en véhicule ou en taxi, lorsque seulement le montant dépensé ($) est connu</t>
  </si>
  <si>
    <t>Choisir l'année de suivi --&gt;</t>
  </si>
  <si>
    <t>2022-2023</t>
  </si>
  <si>
    <r>
      <t xml:space="preserve">Inscrire le montant ici
</t>
    </r>
    <r>
      <rPr>
        <b/>
        <sz val="11"/>
        <color theme="1"/>
        <rFont val="Calibri"/>
        <family val="2"/>
      </rPr>
      <t>↓</t>
    </r>
  </si>
  <si>
    <t>Véhicule de location de courte durée/Véhicule personnel</t>
  </si>
  <si>
    <t>Essence ($)</t>
  </si>
  <si>
    <t>Diesel ($)</t>
  </si>
  <si>
    <t>Montant total ($)</t>
  </si>
  <si>
    <t>Nombre de courses</t>
  </si>
  <si>
    <t>Kilomètres</t>
  </si>
  <si>
    <t>Valeur à copier pour le registre</t>
  </si>
  <si>
    <t>FACTEURS D'ÉMISSION ET DE CONVERSION</t>
  </si>
  <si>
    <t>Carburant (litres)</t>
  </si>
  <si>
    <t>Forme d'énergie</t>
  </si>
  <si>
    <t>unité</t>
  </si>
  <si>
    <t>MJ/Unité</t>
  </si>
  <si>
    <t>GJ/Unité</t>
  </si>
  <si>
    <r>
      <t>g CO</t>
    </r>
    <r>
      <rPr>
        <vertAlign val="subscript"/>
        <sz val="10.5"/>
        <rFont val="Arial Narrow"/>
        <family val="2"/>
      </rPr>
      <t>2</t>
    </r>
    <r>
      <rPr>
        <sz val="10.5"/>
        <rFont val="Arial Narrow"/>
        <family val="2"/>
      </rPr>
      <t>/unité</t>
    </r>
  </si>
  <si>
    <r>
      <t>g CH</t>
    </r>
    <r>
      <rPr>
        <vertAlign val="subscript"/>
        <sz val="10.5"/>
        <rFont val="Arial Narrow"/>
        <family val="2"/>
      </rPr>
      <t>4</t>
    </r>
    <r>
      <rPr>
        <sz val="10.5"/>
        <rFont val="Arial Narrow"/>
        <family val="2"/>
      </rPr>
      <t>/unité</t>
    </r>
  </si>
  <si>
    <r>
      <t>g N</t>
    </r>
    <r>
      <rPr>
        <vertAlign val="subscript"/>
        <sz val="10.5"/>
        <rFont val="Arial Narrow"/>
        <family val="2"/>
      </rPr>
      <t>2</t>
    </r>
    <r>
      <rPr>
        <sz val="10.5"/>
        <rFont val="Arial Narrow"/>
        <family val="2"/>
      </rPr>
      <t>O/unité</t>
    </r>
  </si>
  <si>
    <r>
      <t>g CO</t>
    </r>
    <r>
      <rPr>
        <vertAlign val="subscript"/>
        <sz val="10.5"/>
        <rFont val="Arial Narrow"/>
        <family val="2"/>
      </rPr>
      <t>2</t>
    </r>
    <r>
      <rPr>
        <sz val="10.5"/>
        <rFont val="Arial Narrow"/>
        <family val="2"/>
      </rPr>
      <t>éq./unité</t>
    </r>
  </si>
  <si>
    <r>
      <t>kg CO</t>
    </r>
    <r>
      <rPr>
        <vertAlign val="subscript"/>
        <sz val="10"/>
        <rFont val="Arial Narrow"/>
        <family val="2"/>
      </rPr>
      <t xml:space="preserve">2 </t>
    </r>
    <r>
      <rPr>
        <sz val="10"/>
        <rFont val="Arial Narrow"/>
        <family val="2"/>
      </rPr>
      <t>éq./unité</t>
    </r>
  </si>
  <si>
    <r>
      <t>tonne CO</t>
    </r>
    <r>
      <rPr>
        <vertAlign val="subscript"/>
        <sz val="10"/>
        <rFont val="Arial Narrow"/>
        <family val="2"/>
      </rPr>
      <t>2</t>
    </r>
    <r>
      <rPr>
        <sz val="10"/>
        <rFont val="Arial Narrow"/>
        <family val="2"/>
      </rPr>
      <t xml:space="preserve"> éq./unité</t>
    </r>
  </si>
  <si>
    <r>
      <t>kg CO</t>
    </r>
    <r>
      <rPr>
        <vertAlign val="subscript"/>
        <sz val="10"/>
        <rFont val="Arial Narrow"/>
        <family val="2"/>
      </rPr>
      <t xml:space="preserve">2 </t>
    </r>
    <r>
      <rPr>
        <sz val="10"/>
        <rFont val="Arial Narrow"/>
        <family val="2"/>
      </rPr>
      <t>éq./GJ</t>
    </r>
  </si>
  <si>
    <t>Essence - véhicule léger</t>
  </si>
  <si>
    <t>L</t>
  </si>
  <si>
    <t>Essence - camion léger</t>
  </si>
  <si>
    <t>Diesel - véhicule léger</t>
  </si>
  <si>
    <t>Diesel - camion léger</t>
  </si>
  <si>
    <t>Déplacements (kilomètres)</t>
  </si>
  <si>
    <t>Transports</t>
  </si>
  <si>
    <r>
      <t>kg CO</t>
    </r>
    <r>
      <rPr>
        <vertAlign val="subscript"/>
        <sz val="10"/>
        <rFont val="Arial Narrow"/>
        <family val="2"/>
      </rPr>
      <t>2</t>
    </r>
    <r>
      <rPr>
        <sz val="10"/>
        <rFont val="Arial Narrow"/>
        <family val="2"/>
      </rPr>
      <t xml:space="preserve"> éq./km</t>
    </r>
  </si>
  <si>
    <r>
      <t>tonne CO</t>
    </r>
    <r>
      <rPr>
        <vertAlign val="subscript"/>
        <sz val="10"/>
        <rFont val="Arial Narrow"/>
        <family val="2"/>
      </rPr>
      <t>2</t>
    </r>
    <r>
      <rPr>
        <sz val="10"/>
        <rFont val="Arial Narrow"/>
        <family val="2"/>
      </rPr>
      <t xml:space="preserve"> éq./km</t>
    </r>
  </si>
  <si>
    <r>
      <t>kg CO</t>
    </r>
    <r>
      <rPr>
        <vertAlign val="subscript"/>
        <sz val="10"/>
        <rFont val="Arial Narrow"/>
        <family val="2"/>
      </rPr>
      <t>2</t>
    </r>
    <r>
      <rPr>
        <sz val="10"/>
        <rFont val="Arial Narrow"/>
        <family val="2"/>
      </rPr>
      <t xml:space="preserve"> éq./GJ</t>
    </r>
  </si>
  <si>
    <t>GJ/km</t>
  </si>
  <si>
    <t>Véhicule léger (essence)</t>
  </si>
  <si>
    <r>
      <t>kg CO</t>
    </r>
    <r>
      <rPr>
        <vertAlign val="subscript"/>
        <sz val="9"/>
        <rFont val="Arial Narrow"/>
        <family val="2"/>
      </rPr>
      <t>2</t>
    </r>
    <r>
      <rPr>
        <sz val="9"/>
        <rFont val="Arial Narrow"/>
        <family val="2"/>
      </rPr>
      <t xml:space="preserve"> éq./km</t>
    </r>
  </si>
  <si>
    <t>Véhicule léger (diesel)*</t>
  </si>
  <si>
    <t>Camion léger (essence)</t>
  </si>
  <si>
    <t>Camion léger (diesel)*</t>
  </si>
  <si>
    <t>Véhicule hybride (VH)*</t>
  </si>
  <si>
    <t>Véhicule hybride rechargeable (VHR)*</t>
  </si>
  <si>
    <r>
      <t>kg CO</t>
    </r>
    <r>
      <rPr>
        <vertAlign val="subscript"/>
        <sz val="9"/>
        <rFont val="Arial Narrow"/>
        <family val="2"/>
      </rPr>
      <t>2</t>
    </r>
    <r>
      <rPr>
        <sz val="9"/>
        <rFont val="Arial Narrow"/>
        <family val="2"/>
      </rPr>
      <t xml:space="preserve"> éq./passager/km</t>
    </r>
  </si>
  <si>
    <t>Autobus interurbain</t>
  </si>
  <si>
    <t>Avion - courte distance (plus petit ou égal à 499 km)</t>
  </si>
  <si>
    <t>Source : Fonds d'action québécois pour le développement durable</t>
  </si>
  <si>
    <t>TABLEAUX ADDITIONNELS</t>
  </si>
  <si>
    <t>Moyenne de litres/100 km</t>
  </si>
  <si>
    <t>l/100 km</t>
  </si>
  <si>
    <t>l/km</t>
  </si>
  <si>
    <t>Véhicule léger [1]</t>
  </si>
  <si>
    <t>Camion léger (minifourgonnette, VUS, camionnette) [1]</t>
  </si>
  <si>
    <t>Véhicule hybride [2]</t>
  </si>
  <si>
    <t>Véhicule hybride rechargeable [2]</t>
  </si>
  <si>
    <t xml:space="preserve">1. Fonds d'action québécois pour le développement durable, Calculateur d’émissions de gaz à effet de serre (GES) </t>
  </si>
  <si>
    <t>2. TEQ, moyenne des cotes de consommation de carburant combinées des véhicules hybrides d’année-modèle 2015 admissibles au programme Roulez vert</t>
  </si>
  <si>
    <t>3. TEQ, cote de consommation de carburant combinée de la Chevrolet Volt 2015 en considérant une proportion d’utilisation en mode tout électrique de 63%</t>
  </si>
  <si>
    <r>
      <t xml:space="preserve">Données de taxi </t>
    </r>
    <r>
      <rPr>
        <b/>
        <sz val="9"/>
        <color rgb="FF000000"/>
        <rFont val="Arial Narrow"/>
        <family val="2"/>
      </rPr>
      <t>(pour estimation)</t>
    </r>
  </si>
  <si>
    <t>Tarif de départ</t>
  </si>
  <si>
    <t>$/départ</t>
  </si>
  <si>
    <t>Tarif par kilomètre</t>
  </si>
  <si>
    <t>$/km</t>
  </si>
  <si>
    <t>Tarif par minute d'attente</t>
  </si>
  <si>
    <t>$/min</t>
  </si>
  <si>
    <t>Ajustement pour tarif temps</t>
  </si>
  <si>
    <t>$</t>
  </si>
  <si>
    <t>Pourboire</t>
  </si>
  <si>
    <t>Potentiel de réchauffement planétaire (PRP) - sur 100 ans</t>
  </si>
  <si>
    <t>Dioxyde de carbone</t>
  </si>
  <si>
    <t>Méthane</t>
  </si>
  <si>
    <t>Oxyde nitreux</t>
  </si>
  <si>
    <r>
      <t>(CO</t>
    </r>
    <r>
      <rPr>
        <vertAlign val="subscript"/>
        <sz val="10"/>
        <rFont val="Arial Narrow"/>
        <family val="2"/>
      </rPr>
      <t>2</t>
    </r>
    <r>
      <rPr>
        <sz val="10"/>
        <rFont val="Arial Narrow"/>
        <family val="2"/>
      </rPr>
      <t>)</t>
    </r>
  </si>
  <si>
    <r>
      <t>(CH</t>
    </r>
    <r>
      <rPr>
        <vertAlign val="subscript"/>
        <sz val="10"/>
        <rFont val="Arial Narrow"/>
        <family val="2"/>
      </rPr>
      <t>4</t>
    </r>
    <r>
      <rPr>
        <sz val="10"/>
        <rFont val="Arial Narrow"/>
        <family val="2"/>
      </rPr>
      <t>)</t>
    </r>
  </si>
  <si>
    <r>
      <t>(N</t>
    </r>
    <r>
      <rPr>
        <vertAlign val="subscript"/>
        <sz val="10"/>
        <rFont val="Arial Narrow"/>
        <family val="2"/>
      </rPr>
      <t>2</t>
    </r>
    <r>
      <rPr>
        <sz val="10"/>
        <rFont val="Arial Narrow"/>
        <family val="2"/>
      </rPr>
      <t>O)</t>
    </r>
  </si>
  <si>
    <r>
      <t>Source : 4</t>
    </r>
    <r>
      <rPr>
        <u/>
        <vertAlign val="superscript"/>
        <sz val="10"/>
        <color indexed="12"/>
        <rFont val="Arial Narrow"/>
        <family val="2"/>
      </rPr>
      <t>e</t>
    </r>
    <r>
      <rPr>
        <u/>
        <sz val="10"/>
        <color indexed="12"/>
        <rFont val="Arial Narrow"/>
        <family val="2"/>
      </rPr>
      <t xml:space="preserve"> rapport d'évaluation du GIEC (2007) - Errata (2012)</t>
    </r>
  </si>
  <si>
    <t>Facteur de conversion véhicule hybride utilisant l'essence ordinaire</t>
  </si>
  <si>
    <t>GES</t>
  </si>
  <si>
    <t>g/km</t>
  </si>
  <si>
    <t>kg/km</t>
  </si>
  <si>
    <t>t/km</t>
  </si>
  <si>
    <r>
      <t>CO</t>
    </r>
    <r>
      <rPr>
        <vertAlign val="subscript"/>
        <sz val="10"/>
        <color rgb="FF000000"/>
        <rFont val="Arial Narrow"/>
        <family val="2"/>
      </rPr>
      <t>2</t>
    </r>
  </si>
  <si>
    <r>
      <t>CH</t>
    </r>
    <r>
      <rPr>
        <vertAlign val="subscript"/>
        <sz val="10"/>
        <color rgb="FF000000"/>
        <rFont val="Arial Narrow"/>
        <family val="2"/>
      </rPr>
      <t>4</t>
    </r>
  </si>
  <si>
    <r>
      <t>N</t>
    </r>
    <r>
      <rPr>
        <vertAlign val="subscript"/>
        <sz val="10"/>
        <color rgb="FF000000"/>
        <rFont val="Arial Narrow"/>
        <family val="2"/>
      </rPr>
      <t>2</t>
    </r>
    <r>
      <rPr>
        <sz val="10"/>
        <color rgb="FF000000"/>
        <rFont val="Arial Narrow"/>
        <family val="2"/>
      </rPr>
      <t>O</t>
    </r>
  </si>
  <si>
    <r>
      <t>CO</t>
    </r>
    <r>
      <rPr>
        <b/>
        <vertAlign val="subscript"/>
        <sz val="10"/>
        <color rgb="FF000000"/>
        <rFont val="Arial Narrow"/>
        <family val="2"/>
      </rPr>
      <t>2</t>
    </r>
    <r>
      <rPr>
        <b/>
        <sz val="10"/>
        <color rgb="FF000000"/>
        <rFont val="Arial Narrow"/>
        <family val="2"/>
      </rPr>
      <t xml:space="preserve"> éq.</t>
    </r>
  </si>
  <si>
    <t>Facteur de conversion véhicule hybride rechargeable utilisant l'essence ordinaire</t>
  </si>
  <si>
    <t>Hypothèse : le véhicule hybride et le véhicule hybride rechargeable utilisent l'essence ordinaire</t>
  </si>
  <si>
    <t>Marque/modèle</t>
  </si>
  <si>
    <t>kWh/100 km (combinée)</t>
  </si>
  <si>
    <t>l/100 km (combinée)</t>
  </si>
  <si>
    <t>GJ/100 km</t>
  </si>
  <si>
    <t>Chevrolet Volt</t>
  </si>
  <si>
    <t>Ford Fusion Energi</t>
  </si>
  <si>
    <t>Hyundai Sonata Plug-In</t>
  </si>
  <si>
    <t>Toyota Prius Prime</t>
  </si>
  <si>
    <t>Chevrolet Bolt EV</t>
  </si>
  <si>
    <t>Nissan Leaf</t>
  </si>
  <si>
    <t>Volkswagon e-GOLF</t>
  </si>
  <si>
    <t>Facteur de conversion pour l'électricité</t>
  </si>
  <si>
    <t>GJ/kWh</t>
  </si>
  <si>
    <t>Prix unitaire annuel moyen - Carburant</t>
  </si>
  <si>
    <t>Source : Régie de l'énergie</t>
  </si>
  <si>
    <t>2009-2010</t>
  </si>
  <si>
    <t>$/L</t>
  </si>
  <si>
    <t>2010-2011</t>
  </si>
  <si>
    <t>2011-2012</t>
  </si>
  <si>
    <t>2012-2013</t>
  </si>
  <si>
    <t>2013-2014</t>
  </si>
  <si>
    <t>2014-2015</t>
  </si>
  <si>
    <t>2015-2016</t>
  </si>
  <si>
    <t>2016-2017</t>
  </si>
  <si>
    <t>2017-2018</t>
  </si>
  <si>
    <t>2018-2019</t>
  </si>
  <si>
    <t>2019-2020</t>
  </si>
  <si>
    <t>2020-2021</t>
  </si>
  <si>
    <t>2021-2022</t>
  </si>
  <si>
    <t>2023-2024</t>
  </si>
  <si>
    <t>Carburant Diesel</t>
  </si>
  <si>
    <t>Tableaux avec valeurs à copier dans BLANC_TA_saisie_transport</t>
  </si>
  <si>
    <t>Déplacements avec émissions</t>
  </si>
  <si>
    <t>Taxi [km]</t>
  </si>
  <si>
    <t>Passager covoiturage [km]</t>
  </si>
  <si>
    <t>Autobus urbain [km]</t>
  </si>
  <si>
    <t>Autobus interurbain [km]</t>
  </si>
  <si>
    <t>Métro [km]</t>
  </si>
  <si>
    <t>Train [km]</t>
  </si>
  <si>
    <t>Véhicule de location courte durée [km]</t>
  </si>
  <si>
    <t>Véhicule personnel [km]</t>
  </si>
  <si>
    <t>Avion [km]</t>
  </si>
  <si>
    <t>Total [km]</t>
  </si>
  <si>
    <t>Total [GJ]</t>
  </si>
  <si>
    <r>
      <t>Total [tonne éq.CO</t>
    </r>
    <r>
      <rPr>
        <b/>
        <vertAlign val="subscript"/>
        <sz val="11"/>
        <color indexed="9"/>
        <rFont val="Calibri"/>
        <family val="2"/>
      </rPr>
      <t>2</t>
    </r>
    <r>
      <rPr>
        <b/>
        <sz val="11"/>
        <color indexed="9"/>
        <rFont val="Calibri"/>
        <family val="2"/>
      </rPr>
      <t>]</t>
    </r>
  </si>
  <si>
    <t>Déplacements sans émissions</t>
  </si>
  <si>
    <t>GES_autre_14_15</t>
  </si>
  <si>
    <t>À pied [km]</t>
  </si>
  <si>
    <t>À bicyclette [km]</t>
  </si>
  <si>
    <t>Avion - moyenne distance (entre 500 km et 1599 km)</t>
  </si>
  <si>
    <t>Avion - longue distance (1600 km et plus)</t>
  </si>
  <si>
    <t>https://www.ctq.gouv.qc.ca/transport-remunere-de-personnes-par-automobile/tarifs-de-transport-remunere-de-personnes-par-automobile/</t>
  </si>
  <si>
    <t>À jour en décembre 2024</t>
  </si>
  <si>
    <t>1. Environnement et Changement climatique Canada. 2024. Rapport d'inventaire national 1990-2022 : Sources et puis de gaz à effet de serre au Canada.</t>
  </si>
  <si>
    <t>*Les facteurs de conversion (GJ) et d'émission (CO2, CH4 et N2O) ont été élaborés par MELCCFP à partir des sources définies plus bas</t>
  </si>
  <si>
    <t>Note additionnelle : toutes les valeurs énergétiques (GJ) ont été élaborées par MELCCFP.</t>
  </si>
  <si>
    <t>Ford C-Max Energi</t>
  </si>
  <si>
    <t>Outil de recherche pour les cotes de consommation de carburant</t>
  </si>
  <si>
    <t>Marque/modèle*</t>
  </si>
  <si>
    <t>Ford Focus Electric</t>
  </si>
  <si>
    <t>2024-2025</t>
  </si>
  <si>
    <t>Dernière mise à jour : Octobre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</si>
</sst>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164" formatCode="_ * #,##0.00_)\ _$_ ;_ * \(#,##0.00\)\ _$_ ;_ * &quot;-&quot;??_)\ _$_ ;_ @_ "/>
    <numFmt numFmtId="165" formatCode="0.00000"/>
    <numFmt numFmtId="166" formatCode="0.000"/>
    <numFmt numFmtId="167" formatCode="0.000000"/>
    <numFmt numFmtId="168" formatCode="#,##0&quot; km&quot;"/>
    <numFmt numFmtId="169" formatCode="#,##0&quot; L&quot;"/>
    <numFmt numFmtId="170" formatCode="0.0"/>
    <numFmt numFmtId="171" formatCode="_ * #,##0_)\ _$_ ;_ * \(#,##0\)\ _$_ ;_ * &quot;-&quot;??_)\ _$_ ;_ @_ "/>
    <numFmt numFmtId="172" formatCode="###,###,###&quot; km&quot;"/>
    <numFmt numFmtId="173" formatCode="###,###&quot; GJ&quot;"/>
    <numFmt numFmtId="174" formatCode="###,###,###&quot; ton CO2 éq.&quot;"/>
    <numFmt numFmtId="175" formatCode="0.0000"/>
    <numFmt numFmtId="176" formatCode="[$-F800]dddd\,\ mmmm\ dd\,\ yyyy"/>
    <numFmt numFmtId="177" formatCode="#,##0\ &quot;$&quot;"/>
    <numFmt numFmtId="178" formatCode="#,##0&quot; l&quot;"/>
    <numFmt numFmtId="179" formatCode="#,##0.00&quot; GJ&quot;"/>
    <numFmt numFmtId="180" formatCode="0.00000000"/>
    <numFmt numFmtId="181" formatCode="#,##0.00&quot; l&quot;"/>
    <numFmt numFmtId="182" formatCode="#,##0.000&quot; GJ&quot;"/>
    <numFmt numFmtId="183" formatCode="0.0000000"/>
    <numFmt numFmtId="184" formatCode="###,###,###.000&quot; ton CO2 éq.&quot;"/>
    <numFmt numFmtId="185" formatCode="#,##0.00&quot; t CO2 éq.&quot;"/>
    <numFmt numFmtId="186" formatCode="#,##0.00&quot; kg CO2 éq.&quot;"/>
    <numFmt numFmtId="187" formatCode="#,##0.00&quot; tCO2éq./km&quot;"/>
    <numFmt numFmtId="188" formatCode="#,##0.00&quot; tCO2éq./pers.&quot;"/>
    <numFmt numFmtId="189" formatCode="#,##0.00&quot; kgCO2éq./km&quot;"/>
    <numFmt numFmtId="190" formatCode="#,##0.00&quot; kgCO2éq./pers.&quot;"/>
    <numFmt numFmtId="191" formatCode="#,##0.0000&quot; tCO2éq./km&quot;"/>
    <numFmt numFmtId="192" formatCode="#,##0&quot; kgCO2éq./pers.&quot;"/>
    <numFmt numFmtId="193" formatCode="#,##0.0&quot; km&quot;"/>
    <numFmt numFmtId="194" formatCode="#,##0.00\ &quot;$&quot;"/>
    <numFmt numFmtId="195" formatCode="#,##0.0000&quot; t CO2 éq.&quot;"/>
    <numFmt numFmtId="196" formatCode="0.0000E+00"/>
  </numFmts>
  <fonts count="76" x14ac:knownFonts="1">
    <font>
      <sz val="11"/>
      <color theme="1"/>
      <name val="Calibri"/>
      <family val="2"/>
      <scheme val="minor"/>
    </font>
    <font>
      <b/>
      <sz val="11"/>
      <color theme="1"/>
      <name val="Calibri"/>
      <family val="2"/>
      <scheme val="minor"/>
    </font>
    <font>
      <sz val="11"/>
      <name val="Calibri"/>
      <family val="2"/>
      <scheme val="minor"/>
    </font>
    <font>
      <b/>
      <sz val="12"/>
      <color theme="0" tint="-4.9989318521683403E-2"/>
      <name val="Calibri"/>
      <family val="2"/>
      <scheme val="minor"/>
    </font>
    <font>
      <b/>
      <sz val="12"/>
      <color theme="9" tint="0.39997558519241921"/>
      <name val="Calibri"/>
      <family val="2"/>
      <scheme val="minor"/>
    </font>
    <font>
      <b/>
      <sz val="11"/>
      <color theme="0" tint="-4.9989318521683403E-2"/>
      <name val="Calibri"/>
      <family val="2"/>
      <scheme val="minor"/>
    </font>
    <font>
      <sz val="11"/>
      <color theme="1"/>
      <name val="Calibri"/>
      <family val="2"/>
      <scheme val="minor"/>
    </font>
    <font>
      <b/>
      <sz val="11"/>
      <color theme="3"/>
      <name val="Calibri"/>
      <family val="2"/>
      <scheme val="minor"/>
    </font>
    <font>
      <sz val="10"/>
      <name val="Arial Narrow"/>
      <family val="2"/>
    </font>
    <font>
      <sz val="10"/>
      <color rgb="FF000000"/>
      <name val="Arial Narrow"/>
      <family val="2"/>
    </font>
    <font>
      <b/>
      <sz val="10"/>
      <color rgb="FF000000"/>
      <name val="Arial Narrow"/>
      <family val="2"/>
    </font>
    <font>
      <sz val="10"/>
      <name val="Arial"/>
      <family val="2"/>
    </font>
    <font>
      <b/>
      <sz val="11"/>
      <color rgb="FF000000"/>
      <name val="Arial Narrow"/>
      <family val="2"/>
    </font>
    <font>
      <b/>
      <sz val="11"/>
      <color indexed="8"/>
      <name val="Calibri"/>
      <family val="2"/>
    </font>
    <font>
      <sz val="11"/>
      <name val="Calibri"/>
      <family val="2"/>
    </font>
    <font>
      <b/>
      <sz val="11"/>
      <name val="Calibri"/>
      <family val="2"/>
    </font>
    <font>
      <b/>
      <sz val="11"/>
      <color indexed="9"/>
      <name val="Calibri"/>
      <family val="2"/>
    </font>
    <font>
      <sz val="11"/>
      <color indexed="9"/>
      <name val="Calibri"/>
      <family val="2"/>
    </font>
    <font>
      <sz val="9"/>
      <color indexed="81"/>
      <name val="Tahoma"/>
      <family val="2"/>
    </font>
    <font>
      <i/>
      <sz val="11"/>
      <color theme="1"/>
      <name val="Calibri"/>
      <family val="2"/>
      <scheme val="minor"/>
    </font>
    <font>
      <u/>
      <sz val="10"/>
      <color indexed="12"/>
      <name val="Arial"/>
      <family val="2"/>
    </font>
    <font>
      <sz val="10.5"/>
      <name val="Arial Narrow"/>
      <family val="2"/>
    </font>
    <font>
      <sz val="9"/>
      <name val="Arial Narrow"/>
      <family val="2"/>
    </font>
    <font>
      <u/>
      <sz val="10"/>
      <color indexed="12"/>
      <name val="Arial Narrow"/>
      <family val="2"/>
    </font>
    <font>
      <sz val="9"/>
      <color theme="1"/>
      <name val="Calibri"/>
      <family val="2"/>
      <scheme val="minor"/>
    </font>
    <font>
      <sz val="9"/>
      <name val="Calibri"/>
      <family val="2"/>
      <scheme val="minor"/>
    </font>
    <font>
      <sz val="11"/>
      <color theme="0" tint="-0.249977111117893"/>
      <name val="Calibri"/>
      <family val="2"/>
      <scheme val="minor"/>
    </font>
    <font>
      <b/>
      <sz val="14"/>
      <color theme="0" tint="-4.9989318521683403E-2"/>
      <name val="Calibri"/>
      <family val="2"/>
      <scheme val="minor"/>
    </font>
    <font>
      <b/>
      <sz val="14"/>
      <color theme="1"/>
      <name val="Calibri"/>
      <family val="2"/>
      <scheme val="minor"/>
    </font>
    <font>
      <b/>
      <i/>
      <sz val="11"/>
      <color theme="1"/>
      <name val="Calibri"/>
      <family val="2"/>
      <scheme val="minor"/>
    </font>
    <font>
      <b/>
      <sz val="9"/>
      <color indexed="81"/>
      <name val="Tahoma"/>
      <family val="2"/>
    </font>
    <font>
      <b/>
      <sz val="12"/>
      <color theme="1"/>
      <name val="Calibri"/>
      <family val="2"/>
      <scheme val="minor"/>
    </font>
    <font>
      <b/>
      <vertAlign val="subscript"/>
      <sz val="14"/>
      <color theme="0" tint="-4.9989318521683403E-2"/>
      <name val="Calibri"/>
      <family val="2"/>
      <scheme val="minor"/>
    </font>
    <font>
      <b/>
      <i/>
      <sz val="12"/>
      <color theme="0" tint="-4.9989318521683403E-2"/>
      <name val="Calibri"/>
      <family val="2"/>
      <scheme val="minor"/>
    </font>
    <font>
      <b/>
      <sz val="11"/>
      <name val="Calibri"/>
      <family val="2"/>
      <scheme val="minor"/>
    </font>
    <font>
      <u/>
      <sz val="9"/>
      <color indexed="81"/>
      <name val="Tahoma"/>
      <family val="2"/>
    </font>
    <font>
      <b/>
      <u/>
      <sz val="9"/>
      <color indexed="81"/>
      <name val="Tahoma"/>
      <family val="2"/>
    </font>
    <font>
      <b/>
      <u/>
      <sz val="10"/>
      <color indexed="81"/>
      <name val="Tahoma"/>
      <family val="2"/>
    </font>
    <font>
      <b/>
      <sz val="14"/>
      <color theme="5"/>
      <name val="Calibri"/>
      <family val="2"/>
      <scheme val="minor"/>
    </font>
    <font>
      <b/>
      <sz val="14"/>
      <color theme="4"/>
      <name val="Calibri"/>
      <family val="2"/>
      <scheme val="minor"/>
    </font>
    <font>
      <b/>
      <sz val="14"/>
      <color theme="8"/>
      <name val="Calibri"/>
      <family val="2"/>
      <scheme val="minor"/>
    </font>
    <font>
      <b/>
      <sz val="14"/>
      <color theme="9"/>
      <name val="Calibri"/>
      <family val="2"/>
      <scheme val="minor"/>
    </font>
    <font>
      <b/>
      <sz val="9"/>
      <color rgb="FF000000"/>
      <name val="Arial Narrow"/>
      <family val="2"/>
    </font>
    <font>
      <b/>
      <sz val="12"/>
      <color rgb="FF000000"/>
      <name val="Arial Narrow"/>
      <family val="2"/>
    </font>
    <font>
      <b/>
      <sz val="12"/>
      <name val="Arial Narrow"/>
      <family val="2"/>
    </font>
    <font>
      <sz val="12"/>
      <color theme="1"/>
      <name val="Calibri"/>
      <family val="2"/>
      <scheme val="minor"/>
    </font>
    <font>
      <b/>
      <vertAlign val="subscript"/>
      <sz val="12"/>
      <color theme="1"/>
      <name val="Calibri"/>
      <family val="2"/>
      <scheme val="minor"/>
    </font>
    <font>
      <i/>
      <sz val="10"/>
      <name val="Arial Narrow"/>
      <family val="2"/>
    </font>
    <font>
      <b/>
      <sz val="14"/>
      <color rgb="FF000000"/>
      <name val="Arial Narrow"/>
      <family val="2"/>
    </font>
    <font>
      <b/>
      <sz val="18"/>
      <color rgb="FF000000"/>
      <name val="Arial Narrow"/>
      <family val="2"/>
    </font>
    <font>
      <b/>
      <sz val="11"/>
      <name val="Arial Narrow"/>
      <family val="2"/>
    </font>
    <font>
      <b/>
      <u/>
      <sz val="12"/>
      <name val="Arial Narrow"/>
      <family val="2"/>
    </font>
    <font>
      <sz val="11"/>
      <name val="Arial Narrow"/>
      <family val="2"/>
    </font>
    <font>
      <b/>
      <sz val="11"/>
      <color theme="1"/>
      <name val="Calibri"/>
      <family val="2"/>
    </font>
    <font>
      <b/>
      <sz val="11"/>
      <color theme="4"/>
      <name val="Calibri"/>
      <family val="2"/>
      <scheme val="minor"/>
    </font>
    <font>
      <b/>
      <sz val="16"/>
      <color theme="4"/>
      <name val="Calibri"/>
      <family val="2"/>
      <scheme val="minor"/>
    </font>
    <font>
      <b/>
      <sz val="11"/>
      <color indexed="56"/>
      <name val="Calibri"/>
      <family val="2"/>
    </font>
    <font>
      <i/>
      <sz val="12"/>
      <color theme="1"/>
      <name val="Calibri"/>
      <family val="2"/>
      <scheme val="minor"/>
    </font>
    <font>
      <sz val="11"/>
      <color theme="1"/>
      <name val="Calibri"/>
      <family val="2"/>
    </font>
    <font>
      <b/>
      <sz val="14"/>
      <color rgb="FF0070C0"/>
      <name val="Calibri"/>
      <family val="2"/>
      <scheme val="minor"/>
    </font>
    <font>
      <b/>
      <sz val="10"/>
      <color theme="5"/>
      <name val="Calibri"/>
      <family val="2"/>
      <scheme val="minor"/>
    </font>
    <font>
      <b/>
      <sz val="10"/>
      <color theme="4"/>
      <name val="Calibri"/>
      <family val="2"/>
      <scheme val="minor"/>
    </font>
    <font>
      <b/>
      <sz val="10"/>
      <color theme="8"/>
      <name val="Calibri"/>
      <family val="2"/>
      <scheme val="minor"/>
    </font>
    <font>
      <b/>
      <sz val="10"/>
      <color rgb="FF92D050"/>
      <name val="Calibri"/>
      <family val="2"/>
      <scheme val="minor"/>
    </font>
    <font>
      <sz val="11"/>
      <color rgb="FF0070C0"/>
      <name val="Calibri"/>
      <family val="2"/>
      <scheme val="minor"/>
    </font>
    <font>
      <b/>
      <vertAlign val="subscript"/>
      <sz val="11"/>
      <color indexed="9"/>
      <name val="Calibri"/>
      <family val="2"/>
    </font>
    <font>
      <vertAlign val="subscript"/>
      <sz val="10"/>
      <name val="Arial Narrow"/>
      <family val="2"/>
    </font>
    <font>
      <vertAlign val="subscript"/>
      <sz val="10.5"/>
      <name val="Arial Narrow"/>
      <family val="2"/>
    </font>
    <font>
      <u/>
      <vertAlign val="superscript"/>
      <sz val="10"/>
      <color indexed="12"/>
      <name val="Arial Narrow"/>
      <family val="2"/>
    </font>
    <font>
      <vertAlign val="subscript"/>
      <sz val="10"/>
      <color rgb="FF000000"/>
      <name val="Arial Narrow"/>
      <family val="2"/>
    </font>
    <font>
      <b/>
      <vertAlign val="subscript"/>
      <sz val="10"/>
      <color rgb="FF000000"/>
      <name val="Arial Narrow"/>
      <family val="2"/>
    </font>
    <font>
      <vertAlign val="subscript"/>
      <sz val="9"/>
      <name val="Arial Narrow"/>
      <family val="2"/>
    </font>
    <font>
      <sz val="16"/>
      <color theme="1"/>
      <name val="Arial Narrow"/>
      <family val="2"/>
    </font>
    <font>
      <b/>
      <sz val="14"/>
      <name val="Calibri"/>
      <family val="2"/>
      <scheme val="minor"/>
    </font>
    <font>
      <sz val="8"/>
      <name val="Calibri"/>
      <family val="2"/>
      <scheme val="minor"/>
    </font>
    <font>
      <b/>
      <sz val="16"/>
      <color theme="0"/>
      <name val="Arial"/>
      <family val="2"/>
    </font>
  </fonts>
  <fills count="2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indexed="9"/>
        <bgColor indexed="64"/>
      </patternFill>
    </fill>
    <fill>
      <patternFill patternType="solid">
        <fgColor indexed="41"/>
        <bgColor indexed="64"/>
      </patternFill>
    </fill>
    <fill>
      <patternFill patternType="solid">
        <fgColor indexed="44"/>
        <bgColor indexed="64"/>
      </patternFill>
    </fill>
    <fill>
      <patternFill patternType="solid">
        <fgColor indexed="62"/>
        <bgColor indexed="64"/>
      </patternFill>
    </fill>
    <fill>
      <patternFill patternType="solid">
        <fgColor indexed="22"/>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2D050"/>
        <bgColor indexed="64"/>
      </patternFill>
    </fill>
    <fill>
      <patternFill patternType="solid">
        <fgColor theme="9"/>
        <bgColor indexed="64"/>
      </patternFill>
    </fill>
    <fill>
      <patternFill patternType="solid">
        <fgColor theme="7" tint="-0.249977111117893"/>
        <bgColor indexed="64"/>
      </patternFill>
    </fill>
    <fill>
      <patternFill patternType="solid">
        <fgColor theme="1" tint="4.9989318521683403E-2"/>
        <bgColor indexed="64"/>
      </patternFill>
    </fill>
    <fill>
      <patternFill patternType="solid">
        <fgColor theme="0" tint="-0.24994659260841701"/>
        <bgColor indexed="64"/>
      </patternFill>
    </fill>
    <fill>
      <patternFill patternType="solid">
        <fgColor rgb="FFCCFFFF"/>
        <bgColor indexed="64"/>
      </patternFill>
    </fill>
    <fill>
      <patternFill patternType="solid">
        <fgColor rgb="FF0070C0"/>
        <bgColor indexed="64"/>
      </patternFill>
    </fill>
  </fills>
  <borders count="61">
    <border>
      <left/>
      <right/>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top style="double">
        <color auto="1"/>
      </top>
      <bottom style="double">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thin">
        <color auto="1"/>
      </left>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right/>
      <top style="thin">
        <color auto="1"/>
      </top>
      <bottom style="thin">
        <color theme="0" tint="-0.24994659260841701"/>
      </bottom>
      <diagonal/>
    </border>
    <border>
      <left/>
      <right/>
      <top style="thin">
        <color theme="0" tint="-0.24994659260841701"/>
      </top>
      <bottom style="thin">
        <color auto="1"/>
      </bottom>
      <diagonal/>
    </border>
    <border>
      <left/>
      <right style="thin">
        <color auto="1"/>
      </right>
      <top style="thin">
        <color auto="1"/>
      </top>
      <bottom style="thin">
        <color theme="0" tint="-0.24994659260841701"/>
      </bottom>
      <diagonal/>
    </border>
    <border>
      <left/>
      <right style="thin">
        <color auto="1"/>
      </right>
      <top style="thin">
        <color theme="0" tint="-0.24994659260841701"/>
      </top>
      <bottom style="thin">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thin">
        <color auto="1"/>
      </left>
      <right style="thin">
        <color auto="1"/>
      </right>
      <top style="thin">
        <color auto="1"/>
      </top>
      <bottom/>
      <diagonal/>
    </border>
    <border>
      <left style="double">
        <color auto="1"/>
      </left>
      <right style="double">
        <color auto="1"/>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s>
  <cellStyleXfs count="6">
    <xf numFmtId="0" fontId="0" fillId="0" borderId="0"/>
    <xf numFmtId="164" fontId="6" fillId="0" borderId="0" applyFont="0" applyFill="0" applyBorder="0" applyAlignment="0" applyProtection="0"/>
    <xf numFmtId="0" fontId="11" fillId="0" borderId="0"/>
    <xf numFmtId="164" fontId="11" fillId="0" borderId="0" applyFont="0" applyFill="0" applyBorder="0" applyAlignment="0" applyProtection="0"/>
    <xf numFmtId="0" fontId="20" fillId="0" borderId="0" applyNumberFormat="0" applyFill="0" applyBorder="0" applyAlignment="0" applyProtection="0">
      <alignment vertical="top"/>
      <protection locked="0"/>
    </xf>
    <xf numFmtId="0" fontId="11" fillId="0" borderId="0"/>
  </cellStyleXfs>
  <cellXfs count="360">
    <xf numFmtId="0" fontId="0" fillId="0" borderId="0" xfId="0"/>
    <xf numFmtId="0" fontId="0" fillId="2" borderId="0" xfId="0" applyFill="1"/>
    <xf numFmtId="0" fontId="0" fillId="2" borderId="0" xfId="0" applyFill="1" applyAlignment="1">
      <alignment horizontal="center" vertical="center" wrapText="1"/>
    </xf>
    <xf numFmtId="0" fontId="0" fillId="2" borderId="0" xfId="0" applyFill="1" applyAlignment="1">
      <alignment horizontal="center" vertical="center"/>
    </xf>
    <xf numFmtId="0" fontId="0" fillId="2" borderId="0" xfId="0" applyFill="1" applyAlignment="1">
      <alignment vertical="center" wrapText="1"/>
    </xf>
    <xf numFmtId="0" fontId="1" fillId="2" borderId="0" xfId="0" applyFont="1" applyFill="1" applyAlignment="1">
      <alignment horizontal="center" vertical="center"/>
    </xf>
    <xf numFmtId="0" fontId="1" fillId="2" borderId="0" xfId="0" applyFont="1" applyFill="1" applyAlignment="1">
      <alignment horizontal="center" wrapText="1"/>
    </xf>
    <xf numFmtId="0" fontId="3" fillId="2" borderId="0" xfId="0" applyFont="1" applyFill="1" applyAlignment="1">
      <alignment vertical="center" wrapText="1"/>
    </xf>
    <xf numFmtId="0" fontId="5" fillId="2" borderId="0" xfId="0" applyFont="1" applyFill="1" applyAlignment="1">
      <alignment vertical="center"/>
    </xf>
    <xf numFmtId="0" fontId="0" fillId="10" borderId="0" xfId="0" applyFill="1"/>
    <xf numFmtId="0" fontId="17" fillId="10" borderId="0" xfId="0" applyFont="1" applyFill="1"/>
    <xf numFmtId="0" fontId="16" fillId="10" borderId="0" xfId="0" applyFont="1" applyFill="1" applyAlignment="1">
      <alignment horizontal="left" indent="1"/>
    </xf>
    <xf numFmtId="0" fontId="14" fillId="10" borderId="0" xfId="0" applyFont="1" applyFill="1"/>
    <xf numFmtId="0" fontId="7" fillId="10" borderId="0" xfId="0" applyFont="1" applyFill="1"/>
    <xf numFmtId="0" fontId="0" fillId="2" borderId="0" xfId="0" applyFill="1" applyAlignment="1">
      <alignment wrapText="1"/>
    </xf>
    <xf numFmtId="0" fontId="23" fillId="0" borderId="0" xfId="4" applyFont="1" applyAlignment="1" applyProtection="1"/>
    <xf numFmtId="0" fontId="9" fillId="2" borderId="0" xfId="0" applyFont="1" applyFill="1" applyAlignment="1">
      <alignment wrapText="1"/>
    </xf>
    <xf numFmtId="0" fontId="9" fillId="2" borderId="0" xfId="0" applyFont="1" applyFill="1" applyAlignment="1">
      <alignment horizontal="center" vertical="center" wrapText="1"/>
    </xf>
    <xf numFmtId="0" fontId="21" fillId="11" borderId="18" xfId="2" applyFont="1" applyFill="1" applyBorder="1" applyAlignment="1" applyProtection="1">
      <alignment horizontal="center" vertical="center" wrapText="1"/>
      <protection hidden="1"/>
    </xf>
    <xf numFmtId="168" fontId="21" fillId="11" borderId="19" xfId="3" applyNumberFormat="1" applyFont="1" applyFill="1" applyBorder="1" applyAlignment="1" applyProtection="1">
      <alignment horizontal="center" vertical="center" wrapText="1"/>
      <protection locked="0"/>
    </xf>
    <xf numFmtId="169" fontId="8" fillId="11" borderId="19" xfId="3" applyNumberFormat="1" applyFont="1" applyFill="1" applyBorder="1" applyAlignment="1" applyProtection="1">
      <alignment horizontal="center" vertical="center" wrapText="1"/>
      <protection hidden="1"/>
    </xf>
    <xf numFmtId="169" fontId="21" fillId="11" borderId="19" xfId="3" applyNumberFormat="1" applyFont="1" applyFill="1" applyBorder="1" applyAlignment="1" applyProtection="1">
      <alignment horizontal="center" vertical="center" wrapText="1"/>
      <protection hidden="1"/>
    </xf>
    <xf numFmtId="0" fontId="8" fillId="11" borderId="19" xfId="2" applyFont="1" applyFill="1" applyBorder="1" applyAlignment="1">
      <alignment horizontal="center" vertical="center" wrapText="1"/>
    </xf>
    <xf numFmtId="0" fontId="8" fillId="11" borderId="31" xfId="2" applyFont="1" applyFill="1" applyBorder="1" applyAlignment="1">
      <alignment horizontal="center" vertical="center" wrapText="1"/>
    </xf>
    <xf numFmtId="0" fontId="8" fillId="11" borderId="20" xfId="2" applyFont="1" applyFill="1" applyBorder="1" applyAlignment="1">
      <alignment horizontal="center" vertical="center" wrapText="1"/>
    </xf>
    <xf numFmtId="0" fontId="8" fillId="11" borderId="24" xfId="2" applyFont="1" applyFill="1" applyBorder="1" applyAlignment="1" applyProtection="1">
      <alignment horizontal="left" vertical="center" wrapText="1"/>
      <protection hidden="1"/>
    </xf>
    <xf numFmtId="0" fontId="8" fillId="11" borderId="9" xfId="2" applyFont="1" applyFill="1" applyBorder="1" applyAlignment="1">
      <alignment horizontal="center" vertical="center" wrapText="1"/>
    </xf>
    <xf numFmtId="170" fontId="8" fillId="11" borderId="9" xfId="2" applyNumberFormat="1" applyFont="1" applyFill="1" applyBorder="1" applyAlignment="1">
      <alignment horizontal="center" vertical="center" wrapText="1"/>
    </xf>
    <xf numFmtId="166" fontId="8" fillId="11" borderId="9" xfId="2" applyNumberFormat="1" applyFont="1" applyFill="1" applyBorder="1" applyAlignment="1">
      <alignment horizontal="center" vertical="center" wrapText="1"/>
    </xf>
    <xf numFmtId="2" fontId="8" fillId="11" borderId="9" xfId="2" applyNumberFormat="1" applyFont="1" applyFill="1" applyBorder="1" applyAlignment="1">
      <alignment horizontal="center" vertical="center" wrapText="1"/>
    </xf>
    <xf numFmtId="167" fontId="8" fillId="11" borderId="16" xfId="2" applyNumberFormat="1" applyFont="1" applyFill="1" applyBorder="1" applyAlignment="1">
      <alignment horizontal="center" vertical="center" wrapText="1"/>
    </xf>
    <xf numFmtId="2" fontId="8" fillId="11" borderId="25" xfId="2" applyNumberFormat="1" applyFont="1" applyFill="1" applyBorder="1" applyAlignment="1">
      <alignment horizontal="center" vertical="center" wrapText="1"/>
    </xf>
    <xf numFmtId="0" fontId="8" fillId="11" borderId="24" xfId="2" applyFont="1" applyFill="1" applyBorder="1" applyAlignment="1">
      <alignment vertical="center" wrapText="1"/>
    </xf>
    <xf numFmtId="0" fontId="8" fillId="11" borderId="26" xfId="2" applyFont="1" applyFill="1" applyBorder="1" applyAlignment="1">
      <alignment vertical="center" wrapText="1"/>
    </xf>
    <xf numFmtId="0" fontId="8" fillId="11" borderId="27" xfId="2" applyFont="1" applyFill="1" applyBorder="1" applyAlignment="1">
      <alignment horizontal="center" vertical="center" wrapText="1"/>
    </xf>
    <xf numFmtId="170" fontId="8" fillId="11" borderId="27" xfId="2" applyNumberFormat="1" applyFont="1" applyFill="1" applyBorder="1" applyAlignment="1">
      <alignment horizontal="center" vertical="center" wrapText="1"/>
    </xf>
    <xf numFmtId="166" fontId="8" fillId="11" borderId="27" xfId="2" applyNumberFormat="1" applyFont="1" applyFill="1" applyBorder="1" applyAlignment="1">
      <alignment horizontal="center" vertical="center" wrapText="1"/>
    </xf>
    <xf numFmtId="2" fontId="8" fillId="11" borderId="27" xfId="2" applyNumberFormat="1" applyFont="1" applyFill="1" applyBorder="1" applyAlignment="1">
      <alignment horizontal="center" vertical="center" wrapText="1"/>
    </xf>
    <xf numFmtId="167" fontId="8" fillId="11" borderId="32" xfId="2" applyNumberFormat="1" applyFont="1" applyFill="1" applyBorder="1" applyAlignment="1">
      <alignment horizontal="center" vertical="center" wrapText="1"/>
    </xf>
    <xf numFmtId="0" fontId="10" fillId="2" borderId="0" xfId="0" applyFont="1" applyFill="1" applyAlignment="1">
      <alignment wrapText="1"/>
    </xf>
    <xf numFmtId="167" fontId="9" fillId="2" borderId="0" xfId="0" applyNumberFormat="1" applyFont="1" applyFill="1" applyAlignment="1">
      <alignment wrapText="1"/>
    </xf>
    <xf numFmtId="168" fontId="22" fillId="11" borderId="34" xfId="3" applyNumberFormat="1" applyFont="1" applyFill="1" applyBorder="1" applyAlignment="1" applyProtection="1">
      <alignment horizontal="center" wrapText="1"/>
      <protection hidden="1"/>
    </xf>
    <xf numFmtId="168" fontId="22" fillId="11" borderId="1" xfId="3" applyNumberFormat="1" applyFont="1" applyFill="1" applyBorder="1" applyAlignment="1" applyProtection="1">
      <alignment horizontal="center" wrapText="1"/>
      <protection hidden="1"/>
    </xf>
    <xf numFmtId="0" fontId="21" fillId="11" borderId="30" xfId="2" applyFont="1" applyFill="1" applyBorder="1" applyAlignment="1" applyProtection="1">
      <alignment horizontal="center" vertical="center" wrapText="1"/>
      <protection hidden="1"/>
    </xf>
    <xf numFmtId="168" fontId="21" fillId="11" borderId="15" xfId="3" applyNumberFormat="1" applyFont="1" applyFill="1" applyBorder="1" applyAlignment="1" applyProtection="1">
      <alignment horizontal="center" vertical="center" wrapText="1"/>
      <protection locked="0"/>
    </xf>
    <xf numFmtId="169" fontId="8" fillId="11" borderId="15" xfId="3" applyNumberFormat="1" applyFont="1" applyFill="1" applyBorder="1" applyAlignment="1" applyProtection="1">
      <alignment horizontal="center" vertical="center" wrapText="1"/>
      <protection hidden="1"/>
    </xf>
    <xf numFmtId="0" fontId="8" fillId="11" borderId="15" xfId="2" applyFont="1" applyFill="1" applyBorder="1" applyAlignment="1">
      <alignment horizontal="center" vertical="center" wrapText="1"/>
    </xf>
    <xf numFmtId="169" fontId="21" fillId="11" borderId="14" xfId="3" applyNumberFormat="1" applyFont="1" applyFill="1" applyBorder="1" applyAlignment="1" applyProtection="1">
      <alignment horizontal="center" vertical="center" wrapText="1"/>
      <protection hidden="1"/>
    </xf>
    <xf numFmtId="165" fontId="8" fillId="11" borderId="34" xfId="3" applyNumberFormat="1" applyFont="1" applyFill="1" applyBorder="1" applyAlignment="1" applyProtection="1">
      <alignment horizontal="center" wrapText="1"/>
      <protection hidden="1"/>
    </xf>
    <xf numFmtId="180" fontId="8" fillId="11" borderId="34" xfId="3" applyNumberFormat="1" applyFont="1" applyFill="1" applyBorder="1" applyAlignment="1" applyProtection="1">
      <alignment horizontal="center" wrapText="1"/>
      <protection hidden="1"/>
    </xf>
    <xf numFmtId="2" fontId="8" fillId="11" borderId="34" xfId="3" applyNumberFormat="1" applyFont="1" applyFill="1" applyBorder="1" applyAlignment="1">
      <alignment horizontal="center" wrapText="1"/>
    </xf>
    <xf numFmtId="165" fontId="21" fillId="11" borderId="35" xfId="3" applyNumberFormat="1" applyFont="1" applyFill="1" applyBorder="1" applyAlignment="1" applyProtection="1">
      <alignment horizontal="center" wrapText="1"/>
      <protection hidden="1"/>
    </xf>
    <xf numFmtId="165" fontId="8" fillId="11" borderId="1" xfId="2" applyNumberFormat="1" applyFont="1" applyFill="1" applyBorder="1" applyAlignment="1">
      <alignment horizontal="center" wrapText="1"/>
    </xf>
    <xf numFmtId="180" fontId="8" fillId="11" borderId="1" xfId="2" applyNumberFormat="1" applyFont="1" applyFill="1" applyBorder="1" applyAlignment="1">
      <alignment horizontal="center" wrapText="1"/>
    </xf>
    <xf numFmtId="2" fontId="8" fillId="11" borderId="1" xfId="2" applyNumberFormat="1" applyFont="1" applyFill="1" applyBorder="1" applyAlignment="1">
      <alignment horizontal="center" wrapText="1"/>
    </xf>
    <xf numFmtId="165" fontId="21" fillId="11" borderId="37" xfId="3" applyNumberFormat="1" applyFont="1" applyFill="1" applyBorder="1" applyAlignment="1" applyProtection="1">
      <alignment horizontal="center" wrapText="1"/>
      <protection hidden="1"/>
    </xf>
    <xf numFmtId="0" fontId="9" fillId="2" borderId="1" xfId="0" applyFont="1" applyFill="1" applyBorder="1" applyAlignment="1">
      <alignment vertical="center" wrapText="1"/>
    </xf>
    <xf numFmtId="0" fontId="12" fillId="2" borderId="0" xfId="0" applyFont="1" applyFill="1" applyAlignment="1">
      <alignment vertical="center" wrapText="1"/>
    </xf>
    <xf numFmtId="0" fontId="9" fillId="2" borderId="0" xfId="0" applyFont="1" applyFill="1" applyAlignment="1">
      <alignment vertical="center" wrapText="1"/>
    </xf>
    <xf numFmtId="0" fontId="10" fillId="2" borderId="0" xfId="0" applyFont="1" applyFill="1" applyAlignment="1">
      <alignment horizontal="right" vertical="center" wrapText="1"/>
    </xf>
    <xf numFmtId="2" fontId="9" fillId="2" borderId="1" xfId="0" applyNumberFormat="1" applyFont="1" applyFill="1" applyBorder="1" applyAlignment="1">
      <alignment vertical="center" wrapText="1"/>
    </xf>
    <xf numFmtId="0" fontId="9" fillId="2" borderId="1" xfId="0" applyFont="1" applyFill="1" applyBorder="1" applyAlignment="1">
      <alignment horizontal="left" vertical="center" wrapText="1"/>
    </xf>
    <xf numFmtId="2" fontId="9" fillId="2" borderId="0" xfId="0" applyNumberFormat="1" applyFont="1" applyFill="1" applyAlignment="1">
      <alignment vertical="center" wrapText="1"/>
    </xf>
    <xf numFmtId="0" fontId="9" fillId="2" borderId="0" xfId="0" applyFont="1" applyFill="1"/>
    <xf numFmtId="0" fontId="23" fillId="2" borderId="0" xfId="4" applyFont="1" applyFill="1" applyAlignment="1" applyProtection="1"/>
    <xf numFmtId="0" fontId="23" fillId="2" borderId="0" xfId="4" applyFont="1" applyFill="1" applyBorder="1" applyAlignment="1" applyProtection="1">
      <alignment vertical="center"/>
    </xf>
    <xf numFmtId="0" fontId="23" fillId="2" borderId="0" xfId="4" applyFont="1" applyFill="1" applyBorder="1" applyAlignment="1" applyProtection="1">
      <alignment vertical="center" wrapText="1"/>
    </xf>
    <xf numFmtId="0" fontId="0" fillId="2" borderId="41" xfId="0" applyFill="1" applyBorder="1" applyAlignment="1">
      <alignment horizontal="center" vertical="center" wrapText="1"/>
    </xf>
    <xf numFmtId="0" fontId="0" fillId="2" borderId="42" xfId="0" applyFill="1" applyBorder="1" applyAlignment="1">
      <alignment horizontal="center" vertical="center" wrapText="1"/>
    </xf>
    <xf numFmtId="0" fontId="0" fillId="2" borderId="0" xfId="0" applyFill="1" applyAlignment="1">
      <alignment vertical="center"/>
    </xf>
    <xf numFmtId="2" fontId="0" fillId="2" borderId="10" xfId="0" applyNumberFormat="1" applyFill="1" applyBorder="1" applyAlignment="1">
      <alignment horizontal="center" vertical="center"/>
    </xf>
    <xf numFmtId="2" fontId="0" fillId="2" borderId="4" xfId="0" applyNumberFormat="1" applyFill="1" applyBorder="1" applyAlignment="1">
      <alignment horizontal="center" vertical="center"/>
    </xf>
    <xf numFmtId="1" fontId="1" fillId="2" borderId="0" xfId="0" applyNumberFormat="1" applyFont="1" applyFill="1" applyAlignment="1">
      <alignment horizontal="center" vertical="center"/>
    </xf>
    <xf numFmtId="1" fontId="0" fillId="2" borderId="4" xfId="0" applyNumberFormat="1" applyFill="1" applyBorder="1" applyAlignment="1">
      <alignment horizontal="center" vertical="center"/>
    </xf>
    <xf numFmtId="0" fontId="1" fillId="2" borderId="0" xfId="0" applyFont="1" applyFill="1" applyAlignment="1">
      <alignment horizontal="center" vertical="center" wrapText="1"/>
    </xf>
    <xf numFmtId="0" fontId="0" fillId="2" borderId="0" xfId="1" applyNumberFormat="1" applyFont="1" applyFill="1" applyBorder="1" applyAlignment="1">
      <alignment horizontal="center" vertical="center"/>
    </xf>
    <xf numFmtId="0" fontId="0" fillId="2" borderId="0" xfId="1" applyNumberFormat="1" applyFont="1" applyFill="1" applyAlignment="1">
      <alignment horizontal="center" vertical="center"/>
    </xf>
    <xf numFmtId="0" fontId="0" fillId="3" borderId="2" xfId="0" applyFill="1" applyBorder="1" applyAlignment="1">
      <alignment vertical="center"/>
    </xf>
    <xf numFmtId="0" fontId="0" fillId="7" borderId="2" xfId="0" applyFill="1" applyBorder="1" applyAlignment="1">
      <alignment vertical="center"/>
    </xf>
    <xf numFmtId="0" fontId="0" fillId="8" borderId="0" xfId="0" applyFill="1" applyAlignment="1">
      <alignment vertical="center"/>
    </xf>
    <xf numFmtId="0" fontId="0" fillId="9" borderId="3" xfId="0" applyFill="1" applyBorder="1" applyAlignment="1">
      <alignment vertical="center"/>
    </xf>
    <xf numFmtId="0" fontId="0" fillId="6" borderId="0" xfId="0" applyFill="1" applyAlignment="1">
      <alignment vertical="center"/>
    </xf>
    <xf numFmtId="0" fontId="0" fillId="3" borderId="44" xfId="0" applyFill="1" applyBorder="1" applyAlignment="1">
      <alignment vertical="center"/>
    </xf>
    <xf numFmtId="0" fontId="0" fillId="3" borderId="45" xfId="0" applyFill="1" applyBorder="1" applyAlignment="1">
      <alignment vertical="center"/>
    </xf>
    <xf numFmtId="0" fontId="0" fillId="4" borderId="44" xfId="0" applyFill="1" applyBorder="1" applyAlignment="1">
      <alignment vertical="center"/>
    </xf>
    <xf numFmtId="0" fontId="2" fillId="4" borderId="45" xfId="0" applyFont="1" applyFill="1" applyBorder="1" applyAlignment="1">
      <alignment vertical="center"/>
    </xf>
    <xf numFmtId="0" fontId="0" fillId="4" borderId="3" xfId="0" applyFill="1" applyBorder="1" applyAlignment="1">
      <alignment vertical="center"/>
    </xf>
    <xf numFmtId="0" fontId="0" fillId="6" borderId="3" xfId="0" applyFill="1" applyBorder="1" applyAlignment="1">
      <alignment vertical="center"/>
    </xf>
    <xf numFmtId="1" fontId="0" fillId="2" borderId="0" xfId="0" applyNumberFormat="1" applyFill="1" applyAlignment="1">
      <alignment horizontal="center" vertical="center"/>
    </xf>
    <xf numFmtId="2" fontId="0" fillId="2" borderId="0" xfId="0" applyNumberFormat="1" applyFill="1" applyAlignment="1">
      <alignment horizontal="center" vertical="center"/>
    </xf>
    <xf numFmtId="1" fontId="0" fillId="2" borderId="4" xfId="1" applyNumberFormat="1" applyFont="1" applyFill="1" applyBorder="1" applyAlignment="1">
      <alignment horizontal="center" vertical="center"/>
    </xf>
    <xf numFmtId="2" fontId="0" fillId="2" borderId="10" xfId="1" applyNumberFormat="1" applyFont="1" applyFill="1" applyBorder="1" applyAlignment="1">
      <alignment horizontal="center" vertical="center"/>
    </xf>
    <xf numFmtId="2" fontId="0" fillId="2" borderId="4" xfId="1" applyNumberFormat="1" applyFont="1" applyFill="1" applyBorder="1" applyAlignment="1">
      <alignment horizontal="center" vertical="center"/>
    </xf>
    <xf numFmtId="1" fontId="0" fillId="2" borderId="8" xfId="0" applyNumberFormat="1" applyFill="1" applyBorder="1" applyAlignment="1">
      <alignment horizontal="center" vertical="center"/>
    </xf>
    <xf numFmtId="1" fontId="0" fillId="2" borderId="1" xfId="0" applyNumberFormat="1" applyFill="1" applyBorder="1" applyAlignment="1">
      <alignment horizontal="center" vertical="center"/>
    </xf>
    <xf numFmtId="1" fontId="0" fillId="2" borderId="5" xfId="0" applyNumberFormat="1" applyFill="1" applyBorder="1" applyAlignment="1">
      <alignment horizontal="center" vertical="center"/>
    </xf>
    <xf numFmtId="1" fontId="26" fillId="18" borderId="6" xfId="0" applyNumberFormat="1" applyFont="1" applyFill="1" applyBorder="1" applyAlignment="1">
      <alignment horizontal="center" vertical="center"/>
    </xf>
    <xf numFmtId="1" fontId="0" fillId="2" borderId="1" xfId="1" applyNumberFormat="1" applyFont="1" applyFill="1" applyBorder="1" applyAlignment="1">
      <alignment horizontal="center" vertical="center"/>
    </xf>
    <xf numFmtId="1" fontId="0" fillId="2" borderId="0" xfId="1" applyNumberFormat="1" applyFont="1" applyFill="1" applyAlignment="1">
      <alignment horizontal="center" vertical="center"/>
    </xf>
    <xf numFmtId="1" fontId="0" fillId="2" borderId="8" xfId="1" applyNumberFormat="1" applyFont="1" applyFill="1" applyBorder="1" applyAlignment="1">
      <alignment horizontal="center" vertical="center"/>
    </xf>
    <xf numFmtId="1" fontId="0" fillId="2" borderId="0" xfId="0" applyNumberFormat="1" applyFill="1" applyAlignment="1">
      <alignment vertical="center"/>
    </xf>
    <xf numFmtId="1" fontId="0" fillId="18" borderId="5" xfId="0" applyNumberFormat="1" applyFill="1" applyBorder="1" applyAlignment="1">
      <alignment horizontal="center" vertical="center"/>
    </xf>
    <xf numFmtId="1" fontId="0" fillId="18" borderId="7" xfId="0" applyNumberFormat="1" applyFill="1" applyBorder="1" applyAlignment="1">
      <alignment horizontal="center" vertical="center"/>
    </xf>
    <xf numFmtId="1" fontId="0" fillId="18" borderId="6" xfId="0" applyNumberFormat="1" applyFill="1" applyBorder="1" applyAlignment="1">
      <alignment horizontal="center" vertical="center"/>
    </xf>
    <xf numFmtId="177" fontId="1" fillId="2" borderId="0" xfId="0" applyNumberFormat="1" applyFont="1" applyFill="1" applyAlignment="1">
      <alignment horizontal="center" vertical="center"/>
    </xf>
    <xf numFmtId="168" fontId="1" fillId="2" borderId="0" xfId="0" applyNumberFormat="1" applyFont="1" applyFill="1" applyAlignment="1">
      <alignment horizontal="center" vertical="center"/>
    </xf>
    <xf numFmtId="178" fontId="1" fillId="2" borderId="0" xfId="0" applyNumberFormat="1" applyFont="1" applyFill="1" applyAlignment="1">
      <alignment horizontal="center" vertical="center"/>
    </xf>
    <xf numFmtId="179" fontId="1" fillId="2" borderId="0" xfId="0" applyNumberFormat="1" applyFont="1" applyFill="1" applyAlignment="1">
      <alignment horizontal="center" vertical="center"/>
    </xf>
    <xf numFmtId="178" fontId="28" fillId="2" borderId="11" xfId="0" applyNumberFormat="1" applyFont="1" applyFill="1" applyBorder="1" applyAlignment="1">
      <alignment horizontal="center" vertical="center"/>
    </xf>
    <xf numFmtId="0" fontId="28" fillId="2" borderId="11" xfId="0" applyFont="1" applyFill="1" applyBorder="1" applyAlignment="1">
      <alignment horizontal="center" vertical="center"/>
    </xf>
    <xf numFmtId="179" fontId="28" fillId="2" borderId="11" xfId="0" applyNumberFormat="1" applyFont="1" applyFill="1" applyBorder="1" applyAlignment="1">
      <alignment horizontal="center" vertical="center"/>
    </xf>
    <xf numFmtId="0" fontId="0" fillId="2" borderId="2" xfId="0" applyFill="1" applyBorder="1" applyAlignment="1">
      <alignment vertical="center"/>
    </xf>
    <xf numFmtId="0" fontId="10" fillId="2" borderId="3" xfId="0" applyFont="1" applyFill="1" applyBorder="1" applyAlignment="1">
      <alignment horizontal="left" vertical="center" wrapText="1"/>
    </xf>
    <xf numFmtId="0" fontId="10" fillId="2" borderId="3" xfId="0" applyFont="1" applyFill="1" applyBorder="1" applyAlignment="1">
      <alignment wrapText="1"/>
    </xf>
    <xf numFmtId="0" fontId="12" fillId="2" borderId="0" xfId="0" applyFont="1" applyFill="1"/>
    <xf numFmtId="0" fontId="10" fillId="2" borderId="2" xfId="0" applyFont="1" applyFill="1" applyBorder="1" applyAlignment="1">
      <alignment wrapText="1"/>
    </xf>
    <xf numFmtId="2" fontId="10" fillId="2" borderId="2" xfId="0" applyNumberFormat="1" applyFont="1" applyFill="1" applyBorder="1" applyAlignment="1">
      <alignment horizontal="left" wrapText="1"/>
    </xf>
    <xf numFmtId="183" fontId="10" fillId="2" borderId="2" xfId="0" applyNumberFormat="1" applyFont="1" applyFill="1" applyBorder="1" applyAlignment="1">
      <alignment horizontal="left" wrapText="1"/>
    </xf>
    <xf numFmtId="0" fontId="0" fillId="2" borderId="50" xfId="0" applyFill="1" applyBorder="1" applyAlignment="1">
      <alignment horizontal="center" vertical="center" wrapText="1"/>
    </xf>
    <xf numFmtId="0" fontId="0" fillId="2" borderId="35" xfId="0" applyFill="1" applyBorder="1" applyAlignment="1">
      <alignment horizontal="center" vertical="center" wrapText="1"/>
    </xf>
    <xf numFmtId="0" fontId="0" fillId="2" borderId="51" xfId="0" applyFill="1" applyBorder="1" applyAlignment="1">
      <alignment horizontal="center" vertical="center" wrapText="1"/>
    </xf>
    <xf numFmtId="0" fontId="0" fillId="2" borderId="40" xfId="0" applyFill="1" applyBorder="1" applyAlignment="1">
      <alignment horizontal="center" vertical="center" wrapText="1"/>
    </xf>
    <xf numFmtId="172" fontId="15" fillId="2" borderId="0" xfId="1" applyNumberFormat="1" applyFont="1" applyFill="1" applyBorder="1" applyAlignment="1" applyProtection="1">
      <alignment horizontal="left"/>
    </xf>
    <xf numFmtId="0" fontId="17" fillId="2" borderId="0" xfId="0" applyFont="1" applyFill="1" applyAlignment="1">
      <alignment horizontal="left"/>
    </xf>
    <xf numFmtId="173" fontId="13" fillId="2" borderId="0" xfId="1" applyNumberFormat="1" applyFont="1" applyFill="1" applyBorder="1" applyAlignment="1" applyProtection="1">
      <alignment horizontal="left"/>
    </xf>
    <xf numFmtId="174" fontId="13" fillId="2" borderId="0" xfId="1" applyNumberFormat="1" applyFont="1" applyFill="1" applyBorder="1" applyAlignment="1" applyProtection="1">
      <alignment horizontal="left"/>
    </xf>
    <xf numFmtId="0" fontId="19" fillId="8" borderId="0" xfId="0" applyFont="1" applyFill="1" applyAlignment="1">
      <alignment horizontal="center" vertical="center" wrapText="1"/>
    </xf>
    <xf numFmtId="0" fontId="19" fillId="18" borderId="0" xfId="0" applyFont="1" applyFill="1" applyAlignment="1">
      <alignment horizontal="center" vertical="center" wrapText="1"/>
    </xf>
    <xf numFmtId="0" fontId="27" fillId="16" borderId="17" xfId="0" applyFont="1" applyFill="1" applyBorder="1" applyAlignment="1">
      <alignment horizontal="center" vertical="center" wrapText="1"/>
    </xf>
    <xf numFmtId="0" fontId="27" fillId="15" borderId="21" xfId="0" applyFont="1" applyFill="1" applyBorder="1" applyAlignment="1">
      <alignment horizontal="center" vertical="center" wrapText="1"/>
    </xf>
    <xf numFmtId="0" fontId="27" fillId="19" borderId="43" xfId="0" applyFont="1" applyFill="1" applyBorder="1" applyAlignment="1">
      <alignment horizontal="center" vertical="center" wrapText="1"/>
    </xf>
    <xf numFmtId="0" fontId="27" fillId="17" borderId="17" xfId="0" applyFont="1" applyFill="1" applyBorder="1" applyAlignment="1">
      <alignment horizontal="center" vertical="center" wrapText="1"/>
    </xf>
    <xf numFmtId="0" fontId="9" fillId="2" borderId="1" xfId="0" applyFont="1" applyFill="1" applyBorder="1" applyAlignment="1">
      <alignment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right" vertical="center" wrapText="1"/>
    </xf>
    <xf numFmtId="0" fontId="9" fillId="2" borderId="0" xfId="0" applyFont="1" applyFill="1" applyAlignment="1">
      <alignment horizontal="right" wrapText="1"/>
    </xf>
    <xf numFmtId="0" fontId="10" fillId="2" borderId="0" xfId="0" applyFont="1" applyFill="1" applyAlignment="1">
      <alignment horizontal="right" wrapText="1"/>
    </xf>
    <xf numFmtId="167" fontId="10" fillId="2" borderId="0" xfId="0" applyNumberFormat="1" applyFont="1" applyFill="1" applyAlignment="1">
      <alignment wrapText="1"/>
    </xf>
    <xf numFmtId="0" fontId="10" fillId="2" borderId="0" xfId="0" applyFont="1" applyFill="1" applyAlignment="1">
      <alignment horizontal="center" wrapText="1"/>
    </xf>
    <xf numFmtId="0" fontId="10" fillId="2" borderId="2"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0" xfId="0" applyFont="1" applyFill="1" applyAlignment="1">
      <alignment vertical="center" wrapText="1"/>
    </xf>
    <xf numFmtId="0" fontId="20" fillId="2" borderId="0" xfId="4" applyFill="1" applyBorder="1" applyAlignment="1" applyProtection="1"/>
    <xf numFmtId="0" fontId="10" fillId="20" borderId="0" xfId="0" applyFont="1" applyFill="1" applyAlignment="1">
      <alignment wrapText="1"/>
    </xf>
    <xf numFmtId="0" fontId="10" fillId="20" borderId="0" xfId="0" applyFont="1" applyFill="1" applyAlignment="1">
      <alignment vertical="center" wrapText="1"/>
    </xf>
    <xf numFmtId="185" fontId="1" fillId="2" borderId="0" xfId="0" applyNumberFormat="1" applyFont="1" applyFill="1" applyAlignment="1">
      <alignment horizontal="center" vertical="center"/>
    </xf>
    <xf numFmtId="185" fontId="28" fillId="2" borderId="12" xfId="0" applyNumberFormat="1" applyFont="1" applyFill="1" applyBorder="1" applyAlignment="1">
      <alignment horizontal="center" vertical="center"/>
    </xf>
    <xf numFmtId="0" fontId="27" fillId="21" borderId="17" xfId="0" applyFont="1" applyFill="1" applyBorder="1" applyAlignment="1">
      <alignment horizontal="center" vertical="center" wrapText="1"/>
    </xf>
    <xf numFmtId="0" fontId="27" fillId="22" borderId="17" xfId="0" applyFont="1" applyFill="1" applyBorder="1" applyAlignment="1">
      <alignment horizontal="center" vertical="center" wrapText="1"/>
    </xf>
    <xf numFmtId="0" fontId="27" fillId="22" borderId="21" xfId="0" applyFont="1" applyFill="1" applyBorder="1" applyAlignment="1">
      <alignment horizontal="center" vertical="center" wrapText="1"/>
    </xf>
    <xf numFmtId="0" fontId="27" fillId="21" borderId="43" xfId="0" applyFont="1" applyFill="1" applyBorder="1" applyAlignment="1">
      <alignment horizontal="center" vertical="center" wrapText="1"/>
    </xf>
    <xf numFmtId="0" fontId="27" fillId="15" borderId="43" xfId="0" applyFont="1" applyFill="1" applyBorder="1" applyAlignment="1">
      <alignment horizontal="center" vertical="center" wrapText="1"/>
    </xf>
    <xf numFmtId="0" fontId="27" fillId="16" borderId="43" xfId="0" applyFont="1" applyFill="1" applyBorder="1" applyAlignment="1">
      <alignment horizontal="center" vertical="center" wrapText="1"/>
    </xf>
    <xf numFmtId="1" fontId="0" fillId="18" borderId="0" xfId="0" applyNumberFormat="1" applyFill="1" applyAlignment="1">
      <alignment horizontal="center" vertical="center"/>
    </xf>
    <xf numFmtId="0" fontId="0" fillId="2" borderId="3" xfId="0" applyFill="1" applyBorder="1" applyAlignment="1">
      <alignment vertical="center"/>
    </xf>
    <xf numFmtId="1" fontId="0" fillId="2" borderId="2" xfId="0" applyNumberFormat="1" applyFill="1" applyBorder="1" applyAlignment="1">
      <alignment horizontal="center" vertical="center"/>
    </xf>
    <xf numFmtId="1" fontId="0" fillId="18" borderId="2" xfId="0" applyNumberFormat="1" applyFill="1" applyBorder="1" applyAlignment="1">
      <alignment horizontal="center" vertical="center"/>
    </xf>
    <xf numFmtId="1" fontId="0" fillId="18" borderId="3" xfId="0" applyNumberFormat="1" applyFill="1" applyBorder="1" applyAlignment="1">
      <alignment horizontal="center" vertical="center"/>
    </xf>
    <xf numFmtId="1" fontId="26" fillId="18" borderId="3" xfId="0" applyNumberFormat="1" applyFont="1" applyFill="1" applyBorder="1" applyAlignment="1">
      <alignment horizontal="center" vertical="center"/>
    </xf>
    <xf numFmtId="1" fontId="2" fillId="2" borderId="1" xfId="1" applyNumberFormat="1" applyFont="1" applyFill="1" applyBorder="1" applyAlignment="1">
      <alignment horizontal="center" vertical="center"/>
    </xf>
    <xf numFmtId="168" fontId="28" fillId="2" borderId="13" xfId="0" applyNumberFormat="1" applyFont="1" applyFill="1" applyBorder="1" applyAlignment="1">
      <alignment horizontal="center" vertical="center"/>
    </xf>
    <xf numFmtId="177" fontId="28" fillId="2" borderId="11" xfId="0" applyNumberFormat="1" applyFont="1" applyFill="1" applyBorder="1" applyAlignment="1">
      <alignment horizontal="center" vertical="center"/>
    </xf>
    <xf numFmtId="0" fontId="0" fillId="2" borderId="10" xfId="0" applyFill="1" applyBorder="1" applyAlignment="1">
      <alignment horizontal="center" vertical="center"/>
    </xf>
    <xf numFmtId="175" fontId="0" fillId="2" borderId="10" xfId="0" applyNumberFormat="1" applyFill="1" applyBorder="1" applyAlignment="1">
      <alignment horizontal="center" vertical="center"/>
    </xf>
    <xf numFmtId="1" fontId="28" fillId="2" borderId="11" xfId="0" applyNumberFormat="1" applyFont="1" applyFill="1" applyBorder="1" applyAlignment="1">
      <alignment horizontal="center" vertical="center"/>
    </xf>
    <xf numFmtId="1" fontId="0" fillId="2" borderId="0" xfId="1" applyNumberFormat="1" applyFont="1" applyFill="1" applyBorder="1" applyAlignment="1">
      <alignment horizontal="center" vertical="center"/>
    </xf>
    <xf numFmtId="1" fontId="26" fillId="2" borderId="0" xfId="0" applyNumberFormat="1" applyFont="1" applyFill="1" applyAlignment="1">
      <alignment horizontal="center" vertical="center"/>
    </xf>
    <xf numFmtId="1" fontId="0" fillId="2" borderId="10" xfId="0" applyNumberFormat="1" applyFill="1" applyBorder="1" applyAlignment="1">
      <alignment horizontal="center" vertical="center"/>
    </xf>
    <xf numFmtId="1" fontId="0" fillId="2" borderId="10" xfId="1" applyNumberFormat="1" applyFont="1" applyFill="1" applyBorder="1" applyAlignment="1">
      <alignment horizontal="center" vertical="center"/>
    </xf>
    <xf numFmtId="2" fontId="0" fillId="2" borderId="0" xfId="1" applyNumberFormat="1" applyFont="1" applyFill="1" applyBorder="1" applyAlignment="1">
      <alignment horizontal="center" vertical="center"/>
    </xf>
    <xf numFmtId="185" fontId="28" fillId="2" borderId="0" xfId="0" applyNumberFormat="1" applyFont="1" applyFill="1" applyAlignment="1">
      <alignment horizontal="center" vertical="center"/>
    </xf>
    <xf numFmtId="0" fontId="31" fillId="2" borderId="23" xfId="0" applyFont="1" applyFill="1" applyBorder="1" applyAlignment="1">
      <alignment horizontal="center" vertical="center" wrapText="1"/>
    </xf>
    <xf numFmtId="1" fontId="2" fillId="0" borderId="4" xfId="0" applyNumberFormat="1" applyFont="1" applyBorder="1" applyAlignment="1">
      <alignment horizontal="center" vertical="center"/>
    </xf>
    <xf numFmtId="0" fontId="0" fillId="2" borderId="0" xfId="0" applyFill="1" applyAlignment="1">
      <alignment horizontal="left" indent="2"/>
    </xf>
    <xf numFmtId="0" fontId="0" fillId="2" borderId="0" xfId="0" applyFill="1" applyAlignment="1">
      <alignment horizontal="left" vertical="center" indent="2"/>
    </xf>
    <xf numFmtId="0" fontId="0" fillId="3" borderId="5" xfId="0" applyFill="1" applyBorder="1" applyAlignment="1">
      <alignment horizontal="left" vertical="center" indent="2"/>
    </xf>
    <xf numFmtId="0" fontId="0" fillId="6" borderId="6" xfId="0" applyFill="1" applyBorder="1" applyAlignment="1">
      <alignment horizontal="left" vertical="center" indent="2"/>
    </xf>
    <xf numFmtId="0" fontId="0" fillId="6" borderId="7" xfId="0" applyFill="1" applyBorder="1" applyAlignment="1">
      <alignment horizontal="left" vertical="center" indent="2"/>
    </xf>
    <xf numFmtId="0" fontId="0" fillId="4" borderId="6" xfId="0" applyFill="1" applyBorder="1" applyAlignment="1">
      <alignment horizontal="left" vertical="center" indent="2"/>
    </xf>
    <xf numFmtId="0" fontId="24" fillId="3" borderId="46" xfId="0" applyFont="1" applyFill="1" applyBorder="1" applyAlignment="1">
      <alignment horizontal="left" vertical="center" indent="2"/>
    </xf>
    <xf numFmtId="0" fontId="25" fillId="4" borderId="47" xfId="0" applyFont="1" applyFill="1" applyBorder="1" applyAlignment="1">
      <alignment horizontal="left" vertical="center" indent="2"/>
    </xf>
    <xf numFmtId="0" fontId="0" fillId="7" borderId="5" xfId="0" applyFill="1" applyBorder="1" applyAlignment="1">
      <alignment horizontal="left" vertical="center" indent="2"/>
    </xf>
    <xf numFmtId="0" fontId="0" fillId="8" borderId="7" xfId="0" applyFill="1" applyBorder="1" applyAlignment="1">
      <alignment horizontal="left" vertical="center" indent="2"/>
    </xf>
    <xf numFmtId="0" fontId="0" fillId="9" borderId="6" xfId="0" applyFill="1" applyBorder="1" applyAlignment="1">
      <alignment horizontal="left" vertical="center" indent="2"/>
    </xf>
    <xf numFmtId="0" fontId="0" fillId="2" borderId="3" xfId="0" applyFill="1" applyBorder="1" applyAlignment="1">
      <alignment horizontal="left" vertical="center" indent="2"/>
    </xf>
    <xf numFmtId="0" fontId="24" fillId="3" borderId="47" xfId="0" applyFont="1" applyFill="1" applyBorder="1" applyAlignment="1">
      <alignment horizontal="left" vertical="center" indent="2"/>
    </xf>
    <xf numFmtId="0" fontId="24" fillId="4" borderId="46" xfId="0" applyFont="1" applyFill="1" applyBorder="1" applyAlignment="1">
      <alignment horizontal="left" vertical="center" indent="2"/>
    </xf>
    <xf numFmtId="0" fontId="5" fillId="2" borderId="0" xfId="0" applyFont="1" applyFill="1" applyAlignment="1">
      <alignment horizontal="left" vertical="center" indent="2"/>
    </xf>
    <xf numFmtId="0" fontId="31" fillId="2" borderId="0" xfId="0" applyFont="1" applyFill="1"/>
    <xf numFmtId="188" fontId="31" fillId="2" borderId="12" xfId="0" applyNumberFormat="1" applyFont="1" applyFill="1" applyBorder="1" applyAlignment="1">
      <alignment horizontal="center" vertical="center"/>
    </xf>
    <xf numFmtId="189" fontId="31" fillId="2" borderId="13" xfId="0" applyNumberFormat="1" applyFont="1" applyFill="1" applyBorder="1" applyAlignment="1">
      <alignment horizontal="center" vertical="center"/>
    </xf>
    <xf numFmtId="2" fontId="0" fillId="2" borderId="54" xfId="0" applyNumberFormat="1" applyFill="1" applyBorder="1" applyAlignment="1">
      <alignment horizontal="center" vertical="center"/>
    </xf>
    <xf numFmtId="188" fontId="1" fillId="2" borderId="2" xfId="0" applyNumberFormat="1" applyFont="1" applyFill="1" applyBorder="1" applyAlignment="1">
      <alignment horizontal="center" vertical="center"/>
    </xf>
    <xf numFmtId="191" fontId="1" fillId="2" borderId="2" xfId="0" applyNumberFormat="1" applyFont="1" applyFill="1" applyBorder="1" applyAlignment="1">
      <alignment horizontal="center" vertical="center"/>
    </xf>
    <xf numFmtId="192" fontId="1" fillId="2" borderId="2" xfId="0" applyNumberFormat="1" applyFont="1" applyFill="1" applyBorder="1" applyAlignment="1">
      <alignment horizontal="center" vertical="center"/>
    </xf>
    <xf numFmtId="189" fontId="1" fillId="2" borderId="2" xfId="0" applyNumberFormat="1" applyFont="1" applyFill="1" applyBorder="1" applyAlignment="1">
      <alignment horizontal="center" vertical="center"/>
    </xf>
    <xf numFmtId="0" fontId="3" fillId="5" borderId="29" xfId="0" applyFont="1" applyFill="1" applyBorder="1" applyAlignment="1">
      <alignment horizontal="center" vertical="center"/>
    </xf>
    <xf numFmtId="0" fontId="1" fillId="2" borderId="0" xfId="0" applyFont="1" applyFill="1" applyAlignment="1">
      <alignment horizontal="right" vertical="center"/>
    </xf>
    <xf numFmtId="0" fontId="0" fillId="2" borderId="0" xfId="0" applyFill="1" applyAlignment="1">
      <alignment horizontal="right" vertical="center" wrapText="1"/>
    </xf>
    <xf numFmtId="0" fontId="0" fillId="2" borderId="0" xfId="0" applyFill="1" applyAlignment="1">
      <alignment horizontal="right" vertical="center"/>
    </xf>
    <xf numFmtId="168" fontId="1" fillId="2" borderId="29" xfId="0" applyNumberFormat="1" applyFont="1" applyFill="1" applyBorder="1" applyAlignment="1">
      <alignment horizontal="center" vertical="center" wrapText="1"/>
    </xf>
    <xf numFmtId="0" fontId="43" fillId="2" borderId="0" xfId="0" applyFont="1" applyFill="1"/>
    <xf numFmtId="191" fontId="1" fillId="2" borderId="0" xfId="0" applyNumberFormat="1" applyFont="1" applyFill="1" applyAlignment="1">
      <alignment horizontal="center" vertical="center"/>
    </xf>
    <xf numFmtId="0" fontId="0" fillId="2" borderId="9" xfId="0" applyFill="1" applyBorder="1" applyAlignment="1">
      <alignment horizontal="center" vertical="center"/>
    </xf>
    <xf numFmtId="2" fontId="0" fillId="2" borderId="9" xfId="0" applyNumberFormat="1" applyFill="1" applyBorder="1" applyAlignment="1">
      <alignment horizontal="center" vertical="center"/>
    </xf>
    <xf numFmtId="187" fontId="31" fillId="2" borderId="55" xfId="0" applyNumberFormat="1" applyFont="1" applyFill="1" applyBorder="1" applyAlignment="1">
      <alignment horizontal="center" vertical="center"/>
    </xf>
    <xf numFmtId="0" fontId="45" fillId="2" borderId="0" xfId="0" applyFont="1" applyFill="1"/>
    <xf numFmtId="0" fontId="45" fillId="2" borderId="0" xfId="0" applyFont="1" applyFill="1" applyAlignment="1">
      <alignment horizontal="left" indent="2"/>
    </xf>
    <xf numFmtId="0" fontId="45" fillId="2" borderId="0" xfId="0" applyFont="1" applyFill="1" applyAlignment="1">
      <alignment horizontal="center" vertical="center" wrapText="1"/>
    </xf>
    <xf numFmtId="0" fontId="31" fillId="2" borderId="0" xfId="0" applyFont="1" applyFill="1" applyAlignment="1">
      <alignment horizontal="center" wrapText="1"/>
    </xf>
    <xf numFmtId="0" fontId="44" fillId="2" borderId="0" xfId="2" applyFont="1" applyFill="1"/>
    <xf numFmtId="0" fontId="9" fillId="0" borderId="0" xfId="0" applyFont="1" applyAlignment="1">
      <alignment wrapText="1"/>
    </xf>
    <xf numFmtId="0" fontId="47" fillId="2" borderId="0" xfId="4" applyFont="1" applyFill="1" applyAlignment="1" applyProtection="1"/>
    <xf numFmtId="168" fontId="22" fillId="11" borderId="3" xfId="3" applyNumberFormat="1" applyFont="1" applyFill="1" applyBorder="1" applyAlignment="1" applyProtection="1">
      <alignment horizontal="center" wrapText="1"/>
      <protection hidden="1"/>
    </xf>
    <xf numFmtId="165" fontId="8" fillId="11" borderId="3" xfId="3" applyNumberFormat="1" applyFont="1" applyFill="1" applyBorder="1" applyAlignment="1" applyProtection="1">
      <alignment horizontal="center" wrapText="1"/>
      <protection hidden="1"/>
    </xf>
    <xf numFmtId="180" fontId="8" fillId="11" borderId="3" xfId="3" applyNumberFormat="1" applyFont="1" applyFill="1" applyBorder="1" applyAlignment="1" applyProtection="1">
      <alignment horizontal="center" wrapText="1"/>
      <protection hidden="1"/>
    </xf>
    <xf numFmtId="2" fontId="8" fillId="11" borderId="3" xfId="3" applyNumberFormat="1" applyFont="1" applyFill="1" applyBorder="1" applyAlignment="1">
      <alignment horizontal="center" wrapText="1"/>
    </xf>
    <xf numFmtId="165" fontId="21" fillId="11" borderId="57" xfId="3" applyNumberFormat="1" applyFont="1" applyFill="1" applyBorder="1" applyAlignment="1" applyProtection="1">
      <alignment horizontal="center" wrapText="1"/>
      <protection hidden="1"/>
    </xf>
    <xf numFmtId="168" fontId="22" fillId="11" borderId="39" xfId="3" applyNumberFormat="1" applyFont="1" applyFill="1" applyBorder="1" applyAlignment="1" applyProtection="1">
      <alignment horizontal="center" wrapText="1"/>
      <protection hidden="1"/>
    </xf>
    <xf numFmtId="180" fontId="8" fillId="11" borderId="39" xfId="2" applyNumberFormat="1" applyFont="1" applyFill="1" applyBorder="1" applyAlignment="1">
      <alignment horizontal="center" wrapText="1"/>
    </xf>
    <xf numFmtId="165" fontId="21" fillId="11" borderId="40" xfId="3" applyNumberFormat="1" applyFont="1" applyFill="1" applyBorder="1" applyAlignment="1" applyProtection="1">
      <alignment horizontal="center" wrapText="1"/>
      <protection hidden="1"/>
    </xf>
    <xf numFmtId="0" fontId="49" fillId="2" borderId="0" xfId="0" applyFont="1" applyFill="1" applyAlignment="1">
      <alignment wrapText="1"/>
    </xf>
    <xf numFmtId="0" fontId="48" fillId="2" borderId="0" xfId="0" applyFont="1" applyFill="1"/>
    <xf numFmtId="0" fontId="9" fillId="23" borderId="0" xfId="0" applyFont="1" applyFill="1" applyAlignment="1">
      <alignment wrapText="1"/>
    </xf>
    <xf numFmtId="0" fontId="9" fillId="0" borderId="0" xfId="0" applyFont="1" applyAlignment="1">
      <alignment vertical="center" wrapText="1"/>
    </xf>
    <xf numFmtId="187" fontId="31" fillId="2" borderId="12" xfId="0" applyNumberFormat="1" applyFont="1" applyFill="1" applyBorder="1" applyAlignment="1">
      <alignment horizontal="center" vertical="center"/>
    </xf>
    <xf numFmtId="190" fontId="31" fillId="2" borderId="13" xfId="0" applyNumberFormat="1" applyFont="1" applyFill="1" applyBorder="1" applyAlignment="1">
      <alignment horizontal="center" vertical="center"/>
    </xf>
    <xf numFmtId="0" fontId="16" fillId="2" borderId="0" xfId="0" applyFont="1" applyFill="1" applyAlignment="1">
      <alignment horizontal="center" vertical="center"/>
    </xf>
    <xf numFmtId="0" fontId="50" fillId="2" borderId="3" xfId="2" applyFont="1" applyFill="1" applyBorder="1" applyAlignment="1">
      <alignment horizontal="left"/>
    </xf>
    <xf numFmtId="0" fontId="44" fillId="2" borderId="3" xfId="2" applyFont="1" applyFill="1" applyBorder="1" applyAlignment="1">
      <alignment horizontal="center"/>
    </xf>
    <xf numFmtId="0" fontId="51" fillId="2" borderId="3" xfId="2" applyFont="1" applyFill="1" applyBorder="1" applyAlignment="1">
      <alignment horizontal="center"/>
    </xf>
    <xf numFmtId="0" fontId="52" fillId="2" borderId="2" xfId="2" applyFont="1" applyFill="1" applyBorder="1" applyAlignment="1">
      <alignment horizontal="center"/>
    </xf>
    <xf numFmtId="0" fontId="8" fillId="2" borderId="3" xfId="2" applyFont="1" applyFill="1" applyBorder="1" applyAlignment="1">
      <alignment horizontal="center" vertical="center"/>
    </xf>
    <xf numFmtId="0" fontId="8" fillId="2" borderId="0" xfId="2" applyFont="1" applyFill="1"/>
    <xf numFmtId="0" fontId="1" fillId="2" borderId="23" xfId="0" applyFont="1" applyFill="1" applyBorder="1" applyAlignment="1">
      <alignment horizontal="center" vertical="center" wrapText="1"/>
    </xf>
    <xf numFmtId="0" fontId="54" fillId="2" borderId="23" xfId="0" applyFont="1" applyFill="1" applyBorder="1" applyAlignment="1">
      <alignment horizontal="center" vertical="center" wrapText="1"/>
    </xf>
    <xf numFmtId="0" fontId="0" fillId="2" borderId="58" xfId="0" applyFill="1" applyBorder="1"/>
    <xf numFmtId="0" fontId="54" fillId="2" borderId="58" xfId="0" applyFont="1" applyFill="1" applyBorder="1" applyAlignment="1">
      <alignment vertical="center" wrapText="1"/>
    </xf>
    <xf numFmtId="0" fontId="55" fillId="2" borderId="0" xfId="0" applyFont="1" applyFill="1" applyAlignment="1">
      <alignment horizontal="left" vertical="top"/>
    </xf>
    <xf numFmtId="1" fontId="0" fillId="0" borderId="1" xfId="0" applyNumberFormat="1" applyBorder="1" applyAlignment="1">
      <alignment horizontal="center" vertical="center"/>
    </xf>
    <xf numFmtId="189" fontId="1" fillId="2" borderId="0" xfId="0" applyNumberFormat="1" applyFont="1" applyFill="1" applyAlignment="1">
      <alignment horizontal="center" vertical="center"/>
    </xf>
    <xf numFmtId="192" fontId="1" fillId="2" borderId="0" xfId="0" applyNumberFormat="1" applyFont="1" applyFill="1" applyAlignment="1">
      <alignment horizontal="center" vertical="center"/>
    </xf>
    <xf numFmtId="188" fontId="1" fillId="2" borderId="0" xfId="0" applyNumberFormat="1" applyFont="1" applyFill="1" applyAlignment="1">
      <alignment horizontal="center" vertical="center"/>
    </xf>
    <xf numFmtId="0" fontId="3" fillId="2" borderId="0" xfId="0" applyFont="1" applyFill="1" applyAlignment="1">
      <alignment horizontal="center" vertical="center" wrapText="1"/>
    </xf>
    <xf numFmtId="0" fontId="2" fillId="2" borderId="2" xfId="0" applyFont="1" applyFill="1" applyBorder="1" applyAlignment="1">
      <alignment vertical="center"/>
    </xf>
    <xf numFmtId="0" fontId="25" fillId="2" borderId="2" xfId="0" applyFont="1" applyFill="1" applyBorder="1" applyAlignment="1">
      <alignment horizontal="left" vertical="center" indent="2"/>
    </xf>
    <xf numFmtId="2" fontId="0" fillId="24" borderId="8" xfId="0" applyNumberFormat="1" applyFill="1" applyBorder="1" applyAlignment="1">
      <alignment horizontal="center" vertical="center"/>
    </xf>
    <xf numFmtId="0" fontId="0" fillId="24" borderId="4" xfId="0" applyFill="1" applyBorder="1" applyAlignment="1">
      <alignment horizontal="center" vertical="center"/>
    </xf>
    <xf numFmtId="0" fontId="17" fillId="13" borderId="21" xfId="0" applyFont="1" applyFill="1" applyBorder="1"/>
    <xf numFmtId="171" fontId="14" fillId="12" borderId="43" xfId="1" applyNumberFormat="1" applyFont="1" applyFill="1" applyBorder="1" applyProtection="1">
      <protection locked="0"/>
    </xf>
    <xf numFmtId="0" fontId="17" fillId="13" borderId="58" xfId="0" applyFont="1" applyFill="1" applyBorder="1"/>
    <xf numFmtId="171" fontId="14" fillId="12" borderId="25" xfId="1" applyNumberFormat="1" applyFont="1" applyFill="1" applyBorder="1" applyProtection="1">
      <protection locked="0"/>
    </xf>
    <xf numFmtId="0" fontId="16" fillId="13" borderId="22" xfId="0" applyFont="1" applyFill="1" applyBorder="1"/>
    <xf numFmtId="172" fontId="15" fillId="14" borderId="28" xfId="1" applyNumberFormat="1" applyFont="1" applyFill="1" applyBorder="1" applyProtection="1"/>
    <xf numFmtId="0" fontId="17" fillId="13" borderId="21" xfId="0" applyFont="1" applyFill="1" applyBorder="1" applyAlignment="1">
      <alignment horizontal="left" indent="1"/>
    </xf>
    <xf numFmtId="171" fontId="14" fillId="12" borderId="59" xfId="1" applyNumberFormat="1" applyFont="1" applyFill="1" applyBorder="1" applyAlignment="1" applyProtection="1">
      <protection locked="0"/>
    </xf>
    <xf numFmtId="0" fontId="17" fillId="13" borderId="58" xfId="0" applyFont="1" applyFill="1" applyBorder="1" applyAlignment="1">
      <alignment horizontal="left" indent="1"/>
    </xf>
    <xf numFmtId="171" fontId="14" fillId="12" borderId="51" xfId="1" applyNumberFormat="1" applyFont="1" applyFill="1" applyBorder="1" applyAlignment="1" applyProtection="1">
      <protection locked="0"/>
    </xf>
    <xf numFmtId="0" fontId="16" fillId="13" borderId="58" xfId="0" applyFont="1" applyFill="1" applyBorder="1" applyAlignment="1">
      <alignment horizontal="left" indent="1"/>
    </xf>
    <xf numFmtId="172" fontId="15" fillId="14" borderId="51" xfId="1" applyNumberFormat="1" applyFont="1" applyFill="1" applyBorder="1" applyProtection="1"/>
    <xf numFmtId="0" fontId="16" fillId="10" borderId="58" xfId="0" applyFont="1" applyFill="1" applyBorder="1" applyAlignment="1">
      <alignment horizontal="left" indent="1"/>
    </xf>
    <xf numFmtId="0" fontId="17" fillId="10" borderId="51" xfId="0" applyFont="1" applyFill="1" applyBorder="1"/>
    <xf numFmtId="173" fontId="13" fillId="14" borderId="51" xfId="1" applyNumberFormat="1" applyFont="1" applyFill="1" applyBorder="1" applyProtection="1"/>
    <xf numFmtId="0" fontId="16" fillId="10" borderId="58" xfId="0" applyFont="1" applyFill="1" applyBorder="1" applyAlignment="1">
      <alignment horizontal="left" indent="2"/>
    </xf>
    <xf numFmtId="184" fontId="13" fillId="14" borderId="60" xfId="1" applyNumberFormat="1" applyFont="1" applyFill="1" applyBorder="1" applyProtection="1"/>
    <xf numFmtId="0" fontId="56" fillId="10" borderId="23" xfId="0" applyFont="1" applyFill="1" applyBorder="1" applyAlignment="1">
      <alignment vertical="top"/>
    </xf>
    <xf numFmtId="0" fontId="58" fillId="10" borderId="0" xfId="0" applyFont="1" applyFill="1"/>
    <xf numFmtId="0" fontId="56" fillId="10" borderId="0" xfId="0" applyFont="1" applyFill="1" applyAlignment="1">
      <alignment vertical="top"/>
    </xf>
    <xf numFmtId="0" fontId="59" fillId="2" borderId="0" xfId="0" applyFont="1" applyFill="1"/>
    <xf numFmtId="0" fontId="0" fillId="2" borderId="0" xfId="0" applyFill="1" applyAlignment="1">
      <alignment vertical="top" wrapText="1"/>
    </xf>
    <xf numFmtId="0" fontId="0" fillId="2" borderId="0" xfId="0" applyFill="1" applyAlignment="1">
      <alignment horizontal="left" vertical="top"/>
    </xf>
    <xf numFmtId="0" fontId="40" fillId="2" borderId="0" xfId="0" applyFont="1" applyFill="1" applyAlignment="1">
      <alignment horizontal="center" vertical="top" wrapText="1"/>
    </xf>
    <xf numFmtId="0" fontId="60" fillId="2" borderId="0" xfId="0" applyFont="1" applyFill="1" applyAlignment="1">
      <alignment horizontal="center" wrapText="1"/>
    </xf>
    <xf numFmtId="0" fontId="61" fillId="2" borderId="0" xfId="0" applyFont="1" applyFill="1" applyAlignment="1">
      <alignment horizontal="center" wrapText="1"/>
    </xf>
    <xf numFmtId="0" fontId="62" fillId="2" borderId="0" xfId="0" applyFont="1" applyFill="1" applyAlignment="1">
      <alignment horizontal="center" wrapText="1"/>
    </xf>
    <xf numFmtId="0" fontId="63" fillId="2" borderId="0" xfId="0" applyFont="1" applyFill="1" applyAlignment="1">
      <alignment horizontal="center" wrapText="1"/>
    </xf>
    <xf numFmtId="0" fontId="8" fillId="11" borderId="33" xfId="2" applyFont="1" applyFill="1" applyBorder="1" applyAlignment="1" applyProtection="1">
      <alignment horizontal="left" vertical="center" wrapText="1"/>
      <protection hidden="1"/>
    </xf>
    <xf numFmtId="0" fontId="8" fillId="11" borderId="56" xfId="2" applyFont="1" applyFill="1" applyBorder="1" applyAlignment="1" applyProtection="1">
      <alignment horizontal="left" vertical="center" wrapText="1"/>
      <protection hidden="1"/>
    </xf>
    <xf numFmtId="0" fontId="8" fillId="11" borderId="36" xfId="2" applyFont="1" applyFill="1" applyBorder="1" applyAlignment="1">
      <alignment vertical="center" wrapText="1"/>
    </xf>
    <xf numFmtId="0" fontId="9" fillId="2" borderId="0" xfId="0" applyFont="1" applyFill="1" applyAlignment="1">
      <alignment horizontal="left" vertical="center"/>
    </xf>
    <xf numFmtId="0" fontId="9" fillId="2" borderId="0" xfId="0" applyFont="1" applyFill="1" applyAlignment="1">
      <alignment vertical="center"/>
    </xf>
    <xf numFmtId="0" fontId="72" fillId="2" borderId="0" xfId="0" applyFont="1" applyFill="1"/>
    <xf numFmtId="0" fontId="64" fillId="2" borderId="0" xfId="0" applyFont="1" applyFill="1" applyAlignment="1">
      <alignment vertical="top"/>
    </xf>
    <xf numFmtId="176" fontId="1" fillId="2" borderId="10" xfId="0" applyNumberFormat="1"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193" fontId="34" fillId="2" borderId="10" xfId="0" applyNumberFormat="1" applyFont="1" applyFill="1" applyBorder="1" applyAlignment="1" applyProtection="1">
      <alignment horizontal="center" vertical="center" wrapText="1"/>
      <protection locked="0"/>
    </xf>
    <xf numFmtId="194" fontId="1" fillId="2" borderId="10" xfId="0" applyNumberFormat="1" applyFont="1" applyFill="1" applyBorder="1" applyAlignment="1" applyProtection="1">
      <alignment horizontal="center" vertical="center" wrapText="1"/>
      <protection locked="0"/>
    </xf>
    <xf numFmtId="181" fontId="1" fillId="2" borderId="10" xfId="0" applyNumberFormat="1" applyFont="1" applyFill="1" applyBorder="1" applyAlignment="1">
      <alignment horizontal="center" vertical="center" wrapText="1"/>
    </xf>
    <xf numFmtId="182" fontId="1" fillId="2" borderId="10" xfId="0" applyNumberFormat="1" applyFont="1" applyFill="1" applyBorder="1" applyAlignment="1">
      <alignment horizontal="center" vertical="center" wrapText="1"/>
    </xf>
    <xf numFmtId="195" fontId="1" fillId="2" borderId="10" xfId="0" applyNumberFormat="1" applyFont="1" applyFill="1" applyBorder="1" applyAlignment="1">
      <alignment horizontal="center" vertical="center" wrapText="1"/>
    </xf>
    <xf numFmtId="186" fontId="1" fillId="2" borderId="10" xfId="0" applyNumberFormat="1" applyFont="1" applyFill="1" applyBorder="1" applyAlignment="1">
      <alignment horizontal="center" vertical="center" wrapText="1"/>
    </xf>
    <xf numFmtId="189" fontId="1" fillId="2" borderId="10" xfId="0" applyNumberFormat="1" applyFont="1" applyFill="1" applyBorder="1" applyAlignment="1">
      <alignment horizontal="center" vertical="center" wrapText="1"/>
    </xf>
    <xf numFmtId="190" fontId="1" fillId="2" borderId="10" xfId="0" applyNumberFormat="1" applyFont="1" applyFill="1" applyBorder="1" applyAlignment="1">
      <alignment horizontal="center" vertical="center" wrapText="1"/>
    </xf>
    <xf numFmtId="0" fontId="31" fillId="0" borderId="0" xfId="0" applyFont="1" applyAlignment="1">
      <alignment horizontal="center" wrapText="1"/>
    </xf>
    <xf numFmtId="0" fontId="43" fillId="2" borderId="0" xfId="0" applyFont="1" applyFill="1" applyAlignment="1">
      <alignment vertical="center"/>
    </xf>
    <xf numFmtId="0" fontId="73" fillId="10" borderId="0" xfId="0" applyFont="1" applyFill="1"/>
    <xf numFmtId="0" fontId="20" fillId="2" borderId="0" xfId="4" applyFill="1" applyBorder="1" applyAlignment="1" applyProtection="1">
      <alignment vertical="center"/>
    </xf>
    <xf numFmtId="165" fontId="9" fillId="2" borderId="0" xfId="0" applyNumberFormat="1" applyFont="1" applyFill="1" applyAlignment="1">
      <alignment wrapText="1"/>
    </xf>
    <xf numFmtId="0" fontId="8" fillId="2" borderId="0" xfId="4" applyFont="1" applyFill="1" applyAlignment="1" applyProtection="1"/>
    <xf numFmtId="165" fontId="8" fillId="11" borderId="9" xfId="2" applyNumberFormat="1" applyFont="1" applyFill="1" applyBorder="1" applyAlignment="1">
      <alignment horizontal="center" vertical="center" wrapText="1"/>
    </xf>
    <xf numFmtId="165" fontId="8" fillId="11" borderId="27" xfId="2"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20" fillId="0" borderId="0" xfId="4" applyAlignment="1" applyProtection="1"/>
    <xf numFmtId="0" fontId="8" fillId="25" borderId="36" xfId="2" applyFont="1" applyFill="1" applyBorder="1" applyAlignment="1">
      <alignment vertical="center" wrapText="1"/>
    </xf>
    <xf numFmtId="2" fontId="8" fillId="25" borderId="1" xfId="2" applyNumberFormat="1" applyFont="1" applyFill="1" applyBorder="1" applyAlignment="1">
      <alignment horizontal="center" wrapText="1"/>
    </xf>
    <xf numFmtId="2" fontId="8" fillId="25" borderId="39" xfId="2" applyNumberFormat="1" applyFont="1" applyFill="1" applyBorder="1" applyAlignment="1">
      <alignment horizontal="center" wrapText="1"/>
    </xf>
    <xf numFmtId="0" fontId="8" fillId="25" borderId="38" xfId="2" applyFont="1" applyFill="1" applyBorder="1" applyAlignment="1">
      <alignment vertical="center" wrapText="1"/>
    </xf>
    <xf numFmtId="0" fontId="8" fillId="2" borderId="1" xfId="2" applyFont="1" applyFill="1" applyBorder="1" applyAlignment="1">
      <alignment horizontal="center"/>
    </xf>
    <xf numFmtId="1" fontId="8" fillId="2" borderId="1" xfId="2" applyNumberFormat="1" applyFont="1" applyFill="1" applyBorder="1" applyAlignment="1">
      <alignment horizontal="center"/>
    </xf>
    <xf numFmtId="0" fontId="9" fillId="0" borderId="1" xfId="0" applyFont="1" applyBorder="1" applyAlignment="1">
      <alignment vertical="center" wrapText="1"/>
    </xf>
    <xf numFmtId="0" fontId="8" fillId="0" borderId="1" xfId="0" applyFont="1" applyBorder="1" applyAlignment="1">
      <alignment horizontal="center" vertical="center" wrapText="1"/>
    </xf>
    <xf numFmtId="0" fontId="9" fillId="0" borderId="1" xfId="0" applyFont="1" applyBorder="1" applyAlignment="1">
      <alignment wrapText="1"/>
    </xf>
    <xf numFmtId="0" fontId="9" fillId="0" borderId="1" xfId="0" applyFont="1" applyBorder="1" applyAlignment="1">
      <alignment horizontal="center" vertical="center" wrapText="1"/>
    </xf>
    <xf numFmtId="0" fontId="9" fillId="0" borderId="1" xfId="0" applyFont="1" applyBorder="1" applyAlignment="1">
      <alignment horizontal="right" vertical="center" wrapText="1"/>
    </xf>
    <xf numFmtId="0" fontId="10" fillId="0" borderId="1" xfId="0" applyFont="1" applyBorder="1" applyAlignment="1">
      <alignment vertical="center" wrapText="1"/>
    </xf>
    <xf numFmtId="2" fontId="9" fillId="0" borderId="1" xfId="0" applyNumberFormat="1" applyFont="1" applyBorder="1" applyAlignment="1">
      <alignment vertical="center" wrapText="1"/>
    </xf>
    <xf numFmtId="2" fontId="8" fillId="11" borderId="28" xfId="2" applyNumberFormat="1" applyFont="1" applyFill="1" applyBorder="1" applyAlignment="1">
      <alignment horizontal="center" vertical="center" wrapText="1"/>
    </xf>
    <xf numFmtId="0" fontId="20" fillId="2" borderId="0" xfId="4" applyFill="1" applyAlignment="1" applyProtection="1">
      <alignment vertical="center"/>
    </xf>
    <xf numFmtId="175" fontId="9" fillId="0" borderId="1" xfId="0" applyNumberFormat="1" applyFont="1" applyBorder="1" applyAlignment="1">
      <alignment vertical="center" wrapText="1"/>
    </xf>
    <xf numFmtId="0" fontId="9" fillId="0" borderId="0" xfId="0" applyFont="1" applyAlignment="1">
      <alignment horizontal="center" vertical="center" wrapText="1"/>
    </xf>
    <xf numFmtId="166" fontId="9" fillId="0" borderId="0" xfId="0" applyNumberFormat="1" applyFont="1" applyAlignment="1">
      <alignment horizontal="left" wrapText="1"/>
    </xf>
    <xf numFmtId="167" fontId="9" fillId="0" borderId="0" xfId="0" applyNumberFormat="1" applyFont="1" applyAlignment="1">
      <alignment horizontal="left" wrapText="1"/>
    </xf>
    <xf numFmtId="196" fontId="9" fillId="0" borderId="0" xfId="0" applyNumberFormat="1" applyFont="1" applyAlignment="1">
      <alignment horizontal="left" wrapText="1"/>
    </xf>
    <xf numFmtId="165" fontId="9" fillId="0" borderId="0" xfId="0" applyNumberFormat="1" applyFont="1" applyAlignment="1">
      <alignment horizontal="left" wrapText="1"/>
    </xf>
    <xf numFmtId="11" fontId="9" fillId="0" borderId="0" xfId="0" applyNumberFormat="1" applyFont="1" applyAlignment="1">
      <alignment horizontal="left" wrapText="1"/>
    </xf>
    <xf numFmtId="0" fontId="23" fillId="0" borderId="0" xfId="4" applyFont="1" applyFill="1" applyBorder="1" applyAlignment="1" applyProtection="1">
      <alignment vertical="center"/>
    </xf>
    <xf numFmtId="2" fontId="9" fillId="0" borderId="0" xfId="0" applyNumberFormat="1" applyFont="1" applyAlignment="1">
      <alignment horizontal="left" wrapText="1"/>
    </xf>
    <xf numFmtId="180" fontId="9" fillId="0" borderId="0" xfId="0" applyNumberFormat="1" applyFont="1" applyAlignment="1">
      <alignment horizontal="left" wrapText="1"/>
    </xf>
    <xf numFmtId="0" fontId="20" fillId="2" borderId="0" xfId="4" applyFill="1" applyAlignment="1" applyProtection="1"/>
    <xf numFmtId="0" fontId="10" fillId="0" borderId="0" xfId="0" applyFont="1" applyAlignment="1">
      <alignment vertical="center" wrapText="1"/>
    </xf>
    <xf numFmtId="165" fontId="8" fillId="25" borderId="1" xfId="2" applyNumberFormat="1" applyFont="1" applyFill="1" applyBorder="1" applyAlignment="1">
      <alignment horizontal="center" wrapText="1"/>
    </xf>
    <xf numFmtId="165" fontId="8" fillId="25" borderId="39" xfId="2" applyNumberFormat="1" applyFont="1" applyFill="1" applyBorder="1" applyAlignment="1">
      <alignment horizontal="center" wrapText="1"/>
    </xf>
    <xf numFmtId="0" fontId="0" fillId="26" borderId="0" xfId="0" applyFill="1"/>
    <xf numFmtId="0" fontId="9" fillId="26" borderId="0" xfId="0" applyFont="1" applyFill="1" applyAlignment="1">
      <alignment wrapText="1"/>
    </xf>
    <xf numFmtId="0" fontId="0" fillId="26" borderId="0" xfId="0" applyFill="1" applyAlignment="1">
      <alignment wrapText="1"/>
    </xf>
    <xf numFmtId="0" fontId="41" fillId="2" borderId="0" xfId="0" applyFont="1" applyFill="1" applyAlignment="1">
      <alignment horizontal="center" vertical="top" wrapText="1"/>
    </xf>
    <xf numFmtId="0" fontId="38" fillId="2" borderId="0" xfId="0" applyFont="1" applyFill="1" applyAlignment="1">
      <alignment horizontal="center" vertical="top" wrapText="1"/>
    </xf>
    <xf numFmtId="0" fontId="39" fillId="2" borderId="0" xfId="0" applyFont="1" applyFill="1" applyAlignment="1">
      <alignment horizontal="center" vertical="top" wrapText="1"/>
    </xf>
    <xf numFmtId="0" fontId="40" fillId="2" borderId="0" xfId="0" applyFont="1" applyFill="1" applyAlignment="1">
      <alignment horizontal="center" vertical="top" wrapText="1"/>
    </xf>
    <xf numFmtId="0" fontId="75" fillId="26" borderId="0" xfId="0" applyFont="1" applyFill="1" applyAlignment="1">
      <alignment horizontal="left" vertical="center" wrapText="1"/>
    </xf>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29" fillId="2" borderId="3" xfId="0" applyFont="1" applyFill="1" applyBorder="1" applyAlignment="1">
      <alignment horizontal="center"/>
    </xf>
    <xf numFmtId="0" fontId="3" fillId="5" borderId="0" xfId="0" applyFont="1" applyFill="1" applyAlignment="1">
      <alignment horizontal="center" vertical="center" wrapText="1"/>
    </xf>
    <xf numFmtId="0" fontId="39" fillId="2" borderId="51"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52"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53"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48"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28" fillId="2" borderId="0" xfId="0" applyFont="1" applyFill="1" applyAlignment="1">
      <alignment horizontal="left" wrapText="1"/>
    </xf>
    <xf numFmtId="0" fontId="0" fillId="2" borderId="49" xfId="0" applyFill="1" applyBorder="1" applyAlignment="1">
      <alignment horizontal="center" vertical="center" wrapText="1"/>
    </xf>
    <xf numFmtId="0" fontId="0" fillId="2" borderId="27" xfId="0" applyFill="1" applyBorder="1" applyAlignment="1">
      <alignment horizontal="center" vertical="center" wrapText="1"/>
    </xf>
  </cellXfs>
  <cellStyles count="6">
    <cellStyle name="Lien hypertexte" xfId="4" builtinId="8"/>
    <cellStyle name="Milliers" xfId="1" builtinId="3"/>
    <cellStyle name="Milliers 3" xfId="3" xr:uid="{00000000-0005-0000-0000-000002000000}"/>
    <cellStyle name="Normal" xfId="0" builtinId="0"/>
    <cellStyle name="Normal 3" xfId="2" xr:uid="{00000000-0005-0000-0000-000004000000}"/>
    <cellStyle name="Normal 3 2" xfId="5" xr:uid="{00000000-0005-0000-0000-000005000000}"/>
  </cellStyles>
  <dxfs count="12">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theme="9" tint="0.59996337778862885"/>
        </patternFill>
      </fill>
      <border>
        <left/>
        <right/>
        <top style="thin">
          <color auto="1"/>
        </top>
        <bottom style="thin">
          <color auto="1"/>
        </bottom>
        <vertical/>
        <horizontal/>
      </border>
    </dxf>
    <dxf>
      <font>
        <color rgb="FFC00000"/>
      </font>
      <fill>
        <patternFill>
          <bgColor theme="0" tint="-0.24994659260841701"/>
        </patternFill>
      </fill>
    </dxf>
    <dxf>
      <font>
        <color rgb="FFC00000"/>
      </font>
      <fill>
        <patternFill>
          <bgColor theme="0" tint="-0.24994659260841701"/>
        </patternFill>
      </fill>
    </dxf>
    <dxf>
      <fill>
        <patternFill>
          <bgColor theme="9" tint="0.59996337778862885"/>
        </patternFill>
      </fill>
      <border>
        <left style="thin">
          <color auto="1"/>
        </left>
        <right/>
        <top style="thin">
          <color auto="1"/>
        </top>
        <bottom style="thin">
          <color auto="1"/>
        </bottom>
        <vertical/>
        <horizontal/>
      </border>
    </dxf>
    <dxf>
      <font>
        <color rgb="FFC00000"/>
      </font>
      <fill>
        <patternFill>
          <bgColor theme="0" tint="-0.24994659260841701"/>
        </patternFill>
      </fill>
      <border>
        <top style="thin">
          <color auto="1"/>
        </top>
        <bottom style="thin">
          <color auto="1"/>
        </bottom>
        <vertical/>
        <horizontal/>
      </border>
    </dxf>
    <dxf>
      <font>
        <b/>
        <i val="0"/>
        <color rgb="FFFF0000"/>
      </font>
      <fill>
        <patternFill>
          <bgColor rgb="FFC00000"/>
        </patternFill>
      </fill>
    </dxf>
    <dxf>
      <font>
        <b/>
        <i val="0"/>
        <color rgb="FFFF0000"/>
      </font>
      <fill>
        <patternFill>
          <bgColor rgb="FFC00000"/>
        </patternFill>
      </fill>
    </dxf>
    <dxf>
      <font>
        <b/>
        <i val="0"/>
        <color rgb="FFFF0000"/>
      </font>
      <fill>
        <patternFill>
          <bgColor rgb="FFC00000"/>
        </patternFill>
      </fill>
    </dxf>
    <dxf>
      <font>
        <color rgb="FFFF0000"/>
      </font>
      <fill>
        <patternFill>
          <bgColor rgb="FFC00000"/>
        </patternFill>
      </fill>
    </dxf>
    <dxf>
      <font>
        <b val="0"/>
        <i val="0"/>
        <strike val="0"/>
        <color rgb="FFFF0000"/>
      </font>
      <fill>
        <patternFill>
          <bgColor rgb="FFC00000"/>
        </patternFill>
      </fill>
    </dxf>
  </dxfs>
  <tableStyles count="0" defaultTableStyle="TableStyleMedium2" defaultPivotStyle="PivotStyleLight16"/>
  <colors>
    <mruColors>
      <color rgb="FFCCFFFF"/>
      <color rgb="FF0DCD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1" Type="http://schemas.openxmlformats.org/officeDocument/2006/relationships/image" Target="../media/image1.tiff"/></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tiff"/></Relationships>
</file>

<file path=xl/drawings/_rels/drawing4.xml.rels><?xml version="1.0" encoding="UTF-8" standalone="yes"?>
<Relationships xmlns="http://schemas.openxmlformats.org/package/2006/relationships"><Relationship Id="rId1" Type="http://schemas.openxmlformats.org/officeDocument/2006/relationships/image" Target="../media/image1.tiff"/></Relationships>
</file>

<file path=xl/drawings/_rels/drawing5.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2081530</xdr:colOff>
      <xdr:row>3</xdr:row>
      <xdr:rowOff>60960</xdr:rowOff>
    </xdr:to>
    <xdr:pic>
      <xdr:nvPicPr>
        <xdr:cNvPr id="2" name="Image 1" descr="Une image contenant texte, Police, capture d’écran, logo&#10;&#10;Description générée automatiquement">
          <a:extLst>
            <a:ext uri="{FF2B5EF4-FFF2-40B4-BE49-F238E27FC236}">
              <a16:creationId xmlns:a16="http://schemas.microsoft.com/office/drawing/2014/main" id="{A4711A39-38AD-8BB3-F687-D7B861737D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081530" cy="10706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2081530</xdr:colOff>
      <xdr:row>1</xdr:row>
      <xdr:rowOff>422910</xdr:rowOff>
    </xdr:to>
    <xdr:pic>
      <xdr:nvPicPr>
        <xdr:cNvPr id="2" name="Image 1" descr="Une image contenant texte, Police, capture d’écran, logo&#10;&#10;Description générée automatiquement">
          <a:extLst>
            <a:ext uri="{FF2B5EF4-FFF2-40B4-BE49-F238E27FC236}">
              <a16:creationId xmlns:a16="http://schemas.microsoft.com/office/drawing/2014/main" id="{FAEB8194-DCEF-4278-A4EB-2E4CAFF97B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081530" cy="10706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5080</xdr:colOff>
      <xdr:row>2</xdr:row>
      <xdr:rowOff>194310</xdr:rowOff>
    </xdr:to>
    <xdr:pic>
      <xdr:nvPicPr>
        <xdr:cNvPr id="3" name="Image 2" descr="Une image contenant texte, Police, capture d’écran, logo&#10;&#10;Description générée automatiquement">
          <a:extLst>
            <a:ext uri="{FF2B5EF4-FFF2-40B4-BE49-F238E27FC236}">
              <a16:creationId xmlns:a16="http://schemas.microsoft.com/office/drawing/2014/main" id="{87511CC1-05CE-4B1C-81F9-2919AD7F2C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081530" cy="1070610"/>
        </a:xfrm>
        <a:prstGeom prst="rect">
          <a:avLst/>
        </a:prstGeom>
      </xdr:spPr>
    </xdr:pic>
    <xdr:clientData/>
  </xdr:twoCellAnchor>
  <xdr:twoCellAnchor editAs="oneCell">
    <xdr:from>
      <xdr:col>0</xdr:col>
      <xdr:colOff>1896836</xdr:colOff>
      <xdr:row>16</xdr:row>
      <xdr:rowOff>106136</xdr:rowOff>
    </xdr:from>
    <xdr:to>
      <xdr:col>5</xdr:col>
      <xdr:colOff>1023710</xdr:colOff>
      <xdr:row>43</xdr:row>
      <xdr:rowOff>137887</xdr:rowOff>
    </xdr:to>
    <xdr:pic>
      <xdr:nvPicPr>
        <xdr:cNvPr id="4" name="Image 3">
          <a:extLst>
            <a:ext uri="{FF2B5EF4-FFF2-40B4-BE49-F238E27FC236}">
              <a16:creationId xmlns:a16="http://schemas.microsoft.com/office/drawing/2014/main" id="{F219191D-37EE-424F-8083-334E0828DA17}"/>
            </a:ext>
          </a:extLst>
        </xdr:cNvPr>
        <xdr:cNvPicPr>
          <a:picLocks noChangeAspect="1"/>
        </xdr:cNvPicPr>
      </xdr:nvPicPr>
      <xdr:blipFill>
        <a:blip xmlns:r="http://schemas.openxmlformats.org/officeDocument/2006/relationships" r:embed="rId2"/>
        <a:stretch>
          <a:fillRect/>
        </a:stretch>
      </xdr:blipFill>
      <xdr:spPr>
        <a:xfrm>
          <a:off x="1896836" y="5630636"/>
          <a:ext cx="7937499" cy="5175251"/>
        </a:xfrm>
        <a:prstGeom prst="rect">
          <a:avLst/>
        </a:prstGeom>
        <a:ln>
          <a:solidFill>
            <a:sysClr val="windowText" lastClr="000000"/>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2081530</xdr:colOff>
      <xdr:row>1</xdr:row>
      <xdr:rowOff>537210</xdr:rowOff>
    </xdr:to>
    <xdr:pic>
      <xdr:nvPicPr>
        <xdr:cNvPr id="2" name="Image 1" descr="Une image contenant texte, Police, capture d’écran, logo&#10;&#10;Description générée automatiquement">
          <a:extLst>
            <a:ext uri="{FF2B5EF4-FFF2-40B4-BE49-F238E27FC236}">
              <a16:creationId xmlns:a16="http://schemas.microsoft.com/office/drawing/2014/main" id="{FACA2FFF-6E11-4006-BE5A-33613D5A1C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081530" cy="10706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149087</xdr:colOff>
      <xdr:row>4</xdr:row>
      <xdr:rowOff>16565</xdr:rowOff>
    </xdr:from>
    <xdr:to>
      <xdr:col>2</xdr:col>
      <xdr:colOff>347870</xdr:colOff>
      <xdr:row>18</xdr:row>
      <xdr:rowOff>8283</xdr:rowOff>
    </xdr:to>
    <xdr:sp macro="" textlink="">
      <xdr:nvSpPr>
        <xdr:cNvPr id="2" name="Accolade fermante 1">
          <a:extLst>
            <a:ext uri="{FF2B5EF4-FFF2-40B4-BE49-F238E27FC236}">
              <a16:creationId xmlns:a16="http://schemas.microsoft.com/office/drawing/2014/main" id="{00000000-0008-0000-0400-000002000000}"/>
            </a:ext>
          </a:extLst>
        </xdr:cNvPr>
        <xdr:cNvSpPr/>
      </xdr:nvSpPr>
      <xdr:spPr>
        <a:xfrm>
          <a:off x="4058478" y="886239"/>
          <a:ext cx="198783" cy="2667001"/>
        </a:xfrm>
        <a:prstGeom prst="rightBrace">
          <a:avLst>
            <a:gd name="adj1" fmla="val 149999"/>
            <a:gd name="adj2" fmla="val 50000"/>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fr-CA" sz="1100"/>
        </a:p>
      </xdr:txBody>
    </xdr:sp>
    <xdr:clientData/>
  </xdr:twoCellAnchor>
  <xdr:twoCellAnchor>
    <xdr:from>
      <xdr:col>2</xdr:col>
      <xdr:colOff>149087</xdr:colOff>
      <xdr:row>19</xdr:row>
      <xdr:rowOff>231915</xdr:rowOff>
    </xdr:from>
    <xdr:to>
      <xdr:col>2</xdr:col>
      <xdr:colOff>347870</xdr:colOff>
      <xdr:row>23</xdr:row>
      <xdr:rowOff>33132</xdr:rowOff>
    </xdr:to>
    <xdr:sp macro="" textlink="">
      <xdr:nvSpPr>
        <xdr:cNvPr id="3" name="Accolade fermante 2">
          <a:extLst>
            <a:ext uri="{FF2B5EF4-FFF2-40B4-BE49-F238E27FC236}">
              <a16:creationId xmlns:a16="http://schemas.microsoft.com/office/drawing/2014/main" id="{00000000-0008-0000-0400-000003000000}"/>
            </a:ext>
          </a:extLst>
        </xdr:cNvPr>
        <xdr:cNvSpPr/>
      </xdr:nvSpPr>
      <xdr:spPr>
        <a:xfrm>
          <a:off x="4058478" y="3950806"/>
          <a:ext cx="198783" cy="621196"/>
        </a:xfrm>
        <a:prstGeom prst="rightBrace">
          <a:avLst>
            <a:gd name="adj1" fmla="val 44792"/>
            <a:gd name="adj2" fmla="val 50000"/>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fr-CA" sz="1100"/>
        </a:p>
      </xdr:txBody>
    </xdr:sp>
    <xdr:clientData/>
  </xdr:twoCellAnchor>
  <xdr:twoCellAnchor>
    <xdr:from>
      <xdr:col>2</xdr:col>
      <xdr:colOff>488673</xdr:colOff>
      <xdr:row>10</xdr:row>
      <xdr:rowOff>57977</xdr:rowOff>
    </xdr:from>
    <xdr:to>
      <xdr:col>4</xdr:col>
      <xdr:colOff>670173</xdr:colOff>
      <xdr:row>11</xdr:row>
      <xdr:rowOff>157369</xdr:rowOff>
    </xdr:to>
    <xdr:sp macro="" textlink="">
      <xdr:nvSpPr>
        <xdr:cNvPr id="4" name="ZoneTexte 3">
          <a:extLst>
            <a:ext uri="{FF2B5EF4-FFF2-40B4-BE49-F238E27FC236}">
              <a16:creationId xmlns:a16="http://schemas.microsoft.com/office/drawing/2014/main" id="{00000000-0008-0000-0400-000004000000}"/>
            </a:ext>
          </a:extLst>
        </xdr:cNvPr>
        <xdr:cNvSpPr txBox="1"/>
      </xdr:nvSpPr>
      <xdr:spPr>
        <a:xfrm>
          <a:off x="4393923" y="3296477"/>
          <a:ext cx="3420000" cy="2898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100" b="0"/>
            <a:t>Valeurs à coller</a:t>
          </a:r>
          <a:r>
            <a:rPr lang="fr-CA" sz="1100" b="0" baseline="0"/>
            <a:t> dans l'onglet </a:t>
          </a:r>
          <a:r>
            <a:rPr lang="fr-CA" sz="1100" b="1" baseline="0"/>
            <a:t>3. KM POLLUANTS</a:t>
          </a:r>
        </a:p>
      </xdr:txBody>
    </xdr:sp>
    <xdr:clientData/>
  </xdr:twoCellAnchor>
  <xdr:twoCellAnchor>
    <xdr:from>
      <xdr:col>2</xdr:col>
      <xdr:colOff>488673</xdr:colOff>
      <xdr:row>20</xdr:row>
      <xdr:rowOff>160681</xdr:rowOff>
    </xdr:from>
    <xdr:to>
      <xdr:col>4</xdr:col>
      <xdr:colOff>526173</xdr:colOff>
      <xdr:row>22</xdr:row>
      <xdr:rowOff>69573</xdr:rowOff>
    </xdr:to>
    <xdr:sp macro="" textlink="">
      <xdr:nvSpPr>
        <xdr:cNvPr id="5" name="ZoneTexte 4">
          <a:extLst>
            <a:ext uri="{FF2B5EF4-FFF2-40B4-BE49-F238E27FC236}">
              <a16:creationId xmlns:a16="http://schemas.microsoft.com/office/drawing/2014/main" id="{00000000-0008-0000-0400-000005000000}"/>
            </a:ext>
          </a:extLst>
        </xdr:cNvPr>
        <xdr:cNvSpPr txBox="1"/>
      </xdr:nvSpPr>
      <xdr:spPr>
        <a:xfrm>
          <a:off x="4393923" y="5399431"/>
          <a:ext cx="3276000" cy="2898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100" b="0"/>
            <a:t>Valeurs à coller</a:t>
          </a:r>
          <a:r>
            <a:rPr lang="fr-CA" sz="1100" b="0" baseline="0"/>
            <a:t> dans l'onglet </a:t>
          </a:r>
          <a:r>
            <a:rPr lang="fr-CA" sz="1100" b="1" baseline="0"/>
            <a:t>4. KM ZÉRO ÉMISSION</a:t>
          </a:r>
        </a:p>
      </xdr:txBody>
    </xdr:sp>
    <xdr:clientData/>
  </xdr:twoCellAnchor>
  <xdr:twoCellAnchor editAs="oneCell">
    <xdr:from>
      <xdr:col>0</xdr:col>
      <xdr:colOff>0</xdr:colOff>
      <xdr:row>0</xdr:row>
      <xdr:rowOff>0</xdr:rowOff>
    </xdr:from>
    <xdr:to>
      <xdr:col>0</xdr:col>
      <xdr:colOff>2081530</xdr:colOff>
      <xdr:row>1</xdr:row>
      <xdr:rowOff>546735</xdr:rowOff>
    </xdr:to>
    <xdr:pic>
      <xdr:nvPicPr>
        <xdr:cNvPr id="6" name="Image 5" descr="Une image contenant texte, Police, capture d’écran, logo&#10;&#10;Description générée automatiquement">
          <a:extLst>
            <a:ext uri="{FF2B5EF4-FFF2-40B4-BE49-F238E27FC236}">
              <a16:creationId xmlns:a16="http://schemas.microsoft.com/office/drawing/2014/main" id="{73A79223-4597-4E83-A768-C17172D97E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081530" cy="10706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H1152ae\RN_Energie\Affaires\Institutionnel\12.RedditionCompte\Op&#233;rationCueilletteDonnees\Blanc-Saisie\BLANC_TA_saisie_transport_V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CESSSUS TYPIQUE"/>
      <sheetName val="1. IDENTITÉ"/>
      <sheetName val="2. CARBURANT (Véhicules légers)"/>
      <sheetName val="2. CARBURANT (Véhicules lourds)"/>
      <sheetName val="3. KM POLLUANTS"/>
      <sheetName val="4. KM ZÉRO ÉMISSION"/>
      <sheetName val="5. NOMBRE DE VÉHICULES"/>
      <sheetName val="RÉSUMÉ"/>
      <sheetName val="Conversion"/>
      <sheetName val="Transition"/>
      <sheetName val="Ordre num"/>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www.faqdd.qc.ca/realisez-projet/outils-services/" TargetMode="External"/><Relationship Id="rId7" Type="http://schemas.openxmlformats.org/officeDocument/2006/relationships/hyperlink" Target="https://fcr-ccc.nrcan-rncan.gc.ca/fr?_gl=1*tnpxq3*_ga*NDc5MTcyODU1LjE3MzMyNTM2OTc.*_ga_C2N57Y7DX5*MTczMzI1NjM0MC4yLjEuMTczMzI1NjM2MS4wLjAuMA.." TargetMode="External"/><Relationship Id="rId2" Type="http://schemas.openxmlformats.org/officeDocument/2006/relationships/hyperlink" Target="https://www.ctq.gouv.qc.ca/transport-remunere-de-personnes-par-automobile/tarifs-de-transport-remunere-de-personnes-par-automobile/" TargetMode="External"/><Relationship Id="rId1" Type="http://schemas.openxmlformats.org/officeDocument/2006/relationships/hyperlink" Target="http://www.faqdd.qc.ca/realisez-projet/outils-services/" TargetMode="External"/><Relationship Id="rId6" Type="http://schemas.openxmlformats.org/officeDocument/2006/relationships/hyperlink" Target="https://fcr-ccc.nrcan-rncan.gc.ca/fr?_gl=1*tnpxq3*_ga*NDc5MTcyODU1LjE3MzMyNTM2OTc.*_ga_C2N57Y7DX5*MTczMzI1NjM0MC4yLjEuMTczMzI1NjM2MS4wLjAuMA.." TargetMode="External"/><Relationship Id="rId11" Type="http://schemas.openxmlformats.org/officeDocument/2006/relationships/comments" Target="../comments2.xml"/><Relationship Id="rId5" Type="http://schemas.openxmlformats.org/officeDocument/2006/relationships/hyperlink" Target="http://www.publications.gc.ca/site/fra/9.502402/publication.html" TargetMode="External"/><Relationship Id="rId10" Type="http://schemas.openxmlformats.org/officeDocument/2006/relationships/vmlDrawing" Target="../drawings/vmlDrawing2.vml"/><Relationship Id="rId4" Type="http://schemas.openxmlformats.org/officeDocument/2006/relationships/hyperlink" Target="https://www.regie-energie.qc.ca/fr/consommateurs/informations-pratiques/par-region-administrative-du-quebec" TargetMode="External"/><Relationship Id="rId9"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05"/>
  <sheetViews>
    <sheetView zoomScaleNormal="100" zoomScaleSheetLayoutView="25" zoomScalePageLayoutView="30" workbookViewId="0">
      <selection activeCell="E7" sqref="E7"/>
    </sheetView>
  </sheetViews>
  <sheetFormatPr baseColWidth="10" defaultColWidth="11.42578125" defaultRowHeight="15" x14ac:dyDescent="0.25"/>
  <cols>
    <col min="1" max="1" width="31.28515625" style="14" customWidth="1"/>
    <col min="2" max="2" width="16.42578125" style="14" customWidth="1"/>
    <col min="3" max="3" width="24.28515625" style="14" customWidth="1"/>
    <col min="4" max="4" width="30.42578125" style="14" customWidth="1"/>
    <col min="5" max="5" width="26.140625" style="14" customWidth="1"/>
    <col min="6" max="6" width="33.85546875" style="14" customWidth="1"/>
    <col min="7" max="7" width="25.140625" style="14" customWidth="1"/>
    <col min="8" max="8" width="22.28515625" style="14" customWidth="1"/>
    <col min="9" max="9" width="21.5703125" style="14" customWidth="1"/>
    <col min="10" max="10" width="26.28515625" style="14" customWidth="1"/>
    <col min="11" max="11" width="15.5703125" style="14" customWidth="1"/>
    <col min="12" max="12" width="27.85546875" style="14" customWidth="1"/>
    <col min="13" max="13" width="21.5703125" style="14" customWidth="1"/>
    <col min="14" max="14" width="20.7109375" style="14" customWidth="1"/>
    <col min="15" max="15" width="23.140625" style="14" customWidth="1"/>
    <col min="16" max="16" width="22.85546875" style="14" customWidth="1"/>
    <col min="17" max="17" width="20.85546875" style="14" customWidth="1"/>
    <col min="18" max="18" width="21" style="14" customWidth="1"/>
    <col min="19" max="19" width="20" style="14" customWidth="1"/>
    <col min="20" max="20" width="23.140625" style="14" customWidth="1"/>
    <col min="21" max="23" width="11.42578125" style="14" customWidth="1"/>
    <col min="24" max="16384" width="11.42578125" style="14"/>
  </cols>
  <sheetData>
    <row r="1" spans="1:18" ht="43.5" customHeight="1" x14ac:dyDescent="0.25">
      <c r="A1" s="1"/>
      <c r="B1" s="339" t="s">
        <v>0</v>
      </c>
      <c r="C1" s="339"/>
      <c r="D1" s="339"/>
      <c r="E1" s="339"/>
      <c r="F1" s="339"/>
      <c r="G1" s="339"/>
      <c r="H1" s="339"/>
      <c r="I1" s="339"/>
      <c r="J1" s="334"/>
      <c r="K1" s="334"/>
      <c r="L1" s="334"/>
      <c r="M1" s="334"/>
      <c r="N1" s="334"/>
      <c r="O1" s="334"/>
      <c r="P1" s="334"/>
      <c r="Q1" s="334"/>
      <c r="R1" s="334"/>
    </row>
    <row r="2" spans="1:18" ht="17.25" customHeight="1" x14ac:dyDescent="0.25">
      <c r="A2" s="238"/>
      <c r="D2" s="1" t="s">
        <v>214</v>
      </c>
    </row>
    <row r="3" spans="1:18" ht="18.75" x14ac:dyDescent="0.3">
      <c r="A3" s="1"/>
      <c r="B3" s="268" t="s">
        <v>1</v>
      </c>
      <c r="J3" s="126" t="s">
        <v>2</v>
      </c>
      <c r="L3" s="127" t="s">
        <v>3</v>
      </c>
    </row>
    <row r="4" spans="1:18" s="269" customFormat="1" ht="18.75" x14ac:dyDescent="0.25">
      <c r="B4" s="282" t="s">
        <v>4</v>
      </c>
      <c r="G4" s="336" t="s">
        <v>5</v>
      </c>
      <c r="H4" s="336"/>
      <c r="I4" s="336"/>
      <c r="J4" s="337" t="s">
        <v>6</v>
      </c>
      <c r="K4" s="337"/>
      <c r="L4" s="337"/>
      <c r="M4" s="338" t="s">
        <v>7</v>
      </c>
      <c r="N4" s="338"/>
      <c r="O4" s="338"/>
      <c r="P4" s="338"/>
      <c r="Q4" s="335" t="s">
        <v>8</v>
      </c>
      <c r="R4" s="335"/>
    </row>
    <row r="5" spans="1:18" s="269" customFormat="1" ht="19.5" thickBot="1" x14ac:dyDescent="0.25">
      <c r="B5" s="270"/>
      <c r="G5" s="272" t="s">
        <v>9</v>
      </c>
      <c r="H5" s="272" t="s">
        <v>9</v>
      </c>
      <c r="I5" s="272" t="s">
        <v>9</v>
      </c>
      <c r="J5" s="273" t="s">
        <v>9</v>
      </c>
      <c r="K5" s="273"/>
      <c r="L5" s="273" t="s">
        <v>9</v>
      </c>
      <c r="M5" s="274" t="s">
        <v>9</v>
      </c>
      <c r="N5" s="271"/>
      <c r="O5" s="271"/>
      <c r="P5" s="271"/>
      <c r="Q5" s="275" t="s">
        <v>9</v>
      </c>
      <c r="R5" s="275" t="s">
        <v>9</v>
      </c>
    </row>
    <row r="6" spans="1:18" ht="56.25" x14ac:dyDescent="0.25">
      <c r="B6" s="148" t="s">
        <v>10</v>
      </c>
      <c r="C6" s="148" t="s">
        <v>11</v>
      </c>
      <c r="D6" s="149" t="s">
        <v>12</v>
      </c>
      <c r="E6" s="149" t="s">
        <v>13</v>
      </c>
      <c r="F6" s="149" t="s">
        <v>14</v>
      </c>
      <c r="G6" s="152" t="s">
        <v>15</v>
      </c>
      <c r="H6" s="128" t="s">
        <v>16</v>
      </c>
      <c r="I6" s="128" t="s">
        <v>17</v>
      </c>
      <c r="J6" s="151" t="s">
        <v>18</v>
      </c>
      <c r="K6" s="129" t="s">
        <v>19</v>
      </c>
      <c r="L6" s="130" t="s">
        <v>20</v>
      </c>
      <c r="M6" s="131" t="s">
        <v>21</v>
      </c>
      <c r="N6" s="131" t="s">
        <v>22</v>
      </c>
      <c r="O6" s="131" t="s">
        <v>23</v>
      </c>
      <c r="P6" s="131" t="s">
        <v>24</v>
      </c>
      <c r="Q6" s="150" t="s">
        <v>25</v>
      </c>
      <c r="R6" s="147" t="s">
        <v>26</v>
      </c>
    </row>
    <row r="7" spans="1:18" ht="65.25" customHeight="1" x14ac:dyDescent="0.25">
      <c r="A7" s="74">
        <v>1</v>
      </c>
      <c r="B7" s="283"/>
      <c r="C7" s="284"/>
      <c r="D7" s="284"/>
      <c r="E7" s="284"/>
      <c r="F7" s="284"/>
      <c r="G7" s="284" t="s">
        <v>27</v>
      </c>
      <c r="H7" s="284"/>
      <c r="I7" s="285"/>
      <c r="J7" s="284" t="s">
        <v>27</v>
      </c>
      <c r="K7" s="284" t="s">
        <v>27</v>
      </c>
      <c r="L7" s="286"/>
      <c r="M7" s="287" t="str">
        <f t="shared" ref="M7" si="0">IF(ISERROR(IF(OR(G7="Marche",G7="Vélo"),"NA",IF(J7="Véhicule 100 % électrique",0,IF(AND(G7="Covoiturage avec d'autres MO",J7="Véhicule léger"),I7*l_km_vehicule_leger/2,IF(AND(G7="Covoiturage avec d'autres MO",J7="Minifourgonnette, VUS, camionnette"),I7*l_km_camion_leger/2,IF(AND(G7="Covoiturage avec d'autres MO",J7="Véhicule hybride"),I7*l_km_vehicule_hybride/2,IF(AND(G7="Covoiturage avec d'autres MO",J7="Véhicule hybride rechargeable"),I7*l_km_vehicule_hybride_rechargeable/2,IF(J7="Véhicule hybride",I7*l_km_vehicule_hybride,IF(J7="Véhicule hybride rechargeable",I7*l_km_vehicule_hybride_rechargeable,IF(J7="Véhicule léger",I7*l_km_vehicule_leger,IF(J7="Minifourgonnette, VUS, camionnette",I7*l_km_camion_leger,"ND"))))))))))),"ND",IF(OR(G7="Marche",G7="Vélo"),"NA",IF(J7="Véhicule 100 % électrique",0,IF(AND(G7="Covoiturage avec d'autres MO",J7="Véhicule léger"),I7*l_km_vehicule_leger/2,IF(AND(G7="Covoiturage avec d'autres MO",J7="Minifourgonnette, VUS, camionnette"),I7*l_km_camion_leger/2,IF(AND(G7="Covoiturage avec d'autres MO",J7="Véhicule hybride"),I7*l_km_vehicule_hybride/2,IF(AND(G7="Covoiturage avec d'autres MO",J7="Véhicule hybride rechargeable"),I7*l_km_vehicule_hybride_rechargeable/2,IF(J7="Véhicule hybride",I7*l_km_vehicule_hybride,IF(J7="Véhicule hybride rechargeable",I7*l_km_vehicule_hybride_rechargeable,IF(J7="Véhicule léger",I7*l_km_vehicule_leger,IF(J7="Minifourgonnette, VUS, camionnette",I7*l_km_camion_leger,"ND")))))))))))</f>
        <v>ND</v>
      </c>
      <c r="N7" s="288" t="str">
        <f t="shared" ref="N7:N70" si="1">IF(ISERROR(IF(OR(G7="Vélo",G7="Marche"),"NA",IF(AND(G7="Covoiturage avec d'autres MO",J7="Véhicule léger"),I7*gj_km_vehicule_leger_essence/2,IF(AND(G7="Covoiturage avec d'autres MO",J7="Minifourgonnette, VUS, camionnette"),I7*gj_km_camion_leger_essence/2,IF(AND(G7="Covoiturage avec d'autres MO",J7="Véhicule hybride"),I7*gj_km_vehicule_hybride/2,IF(AND(G7="Covoiturage avec d'autres MO",J7="Véhicule hybride rechargeable"),I7*gj_km_vehicule_hybride_rechargeable/2,IF(AND(OR(G7="Taxi",G7="Covoiturage"),J7="Véhicule léger"),I7*gj_km_vehicule_leger_essence,IF(AND(OR(G7="Taxi",G7="Covoiturage"),J7="Minifourgonnette, VUS, camionnette"),I7*gj_km_camion_leger_essence,IF(J7="Véhicule 100 % électrique",I7*gj_km_vehicule_100pc_electrique,IF(J7="Véhicule hybride",I7*gj_km_vehicule_hybride,IF(J7="Véhicule hybride rechargeable",I7*gj_km_vehicule_hybride_rechargeable,IF(K7="Essence",M7*gj_l_essence,IF(K7="Diesel",M7*gj_l_diesel,IF(G7="Avion - courte distance (plus petit ou égal à 499 km)",I7*gj_km_avion_courte_distance,IF(G7="Avion - moyenne distance (entre 500 km et 1599 km)",I7*gj_km_avion_moyenne_distance,IF(G7="Avion - longue distance (1600 km et plus)",I7*gj_km_avion_longue_distance,IF(G7="Autobus urbain",I7*gj_km_autobus_urbain,IF(G7="Autobus interurbain",I7*gj_km_autobus_interurbain,IF(G7="Train",I7*gj_km_train,IF(G7="Métro",I7*gj_km_metro,"ND")))))))))))))))))))),"ND",IF(OR(G7="Vélo",G7="Marche"),"NA",IF(AND(G7="Covoiturage avec d'autres MO",J7="Véhicule léger"),I7*gj_km_vehicule_leger_essence/2,IF(AND(G7="Covoiturage avec d'autres MO",J7="Minifourgonnette, VUS, camionnette"),I7*gj_km_camion_leger_essence/2,IF(AND(G7="Covoiturage avec d'autres MO",J7="Véhicule hybride"),I7*gj_km_vehicule_hybride/2,IF(AND(G7="Covoiturage avec d'autres MO",J7="Véhicule hybride rechargeable"),I7*gj_km_vehicule_hybride_rechargeable/2,IF(AND(OR(G7="Taxi",G7="Covoiturage"),J7="Véhicule léger"),I7*gj_km_vehicule_leger_essence,IF(AND(OR(G7="Taxi",G7="Covoiturage"),J7="Minifourgonnette, VUS, camionnette"),I7*gj_km_camion_leger_essence,IF(J7="Véhicule 100 % électrique",I7*gj_km_vehicule_100pc_electrique,IF(J7="Véhicule hybride",I7*gj_km_vehicule_hybride,IF(J7="Véhicule hybride rechargeable",I7*gj_km_vehicule_hybride_rechargeable,IF(K7="Essence",M7*gj_l_essence,IF(K7="Diesel",M7*gj_l_diesel,IF(G7="Avion - courte distance (plus petit ou égal à 499 km)",I7*gj_km_avion_courte_distance,IF(G7="Avion - moyenne distance (entre 500 km et 1599 km)",I7*gj_km_avion_moyenne_distance,IF(G7="Avion - longue distance (1600 km et plus)",I7*gj_km_avion_longue_distance,IF(G7="Autobus urbain",I7*gj_km_autobus_urbain,IF(G7="Autobus interurbain",I7*gj_km_autobus_interurbain,IF(G7="Train",I7*gj_km_train,IF(G7="Métro",I7*gj_km_metro,"ND"))))))))))))))))))))</f>
        <v>ND</v>
      </c>
      <c r="O7" s="289" t="str">
        <f>IF(ISERROR(IF(OR(G7="Vélo",G7="Marche",J7="Véhicule 100 % électrique"),0,IF(AND(G7="Covoiturage avec d'autres MO",J7="Véhicule léger"),I7*tonCO2eq_km_vehicule_leger_essence/2,IF(AND(G7="Covoiturage avec d'autres MO",J7="Minifourgonnette, VUS, camionnette"),I7*tonCO2eq_km_camion_leger_essence/2,IF(AND(G7="Covoiturage avec d'autres MO",J7="Véhicule hybride"),I7*tonCO2eq_km_vehicule_hybride/2,IF(AND(G7="Covoiturage avec d'autres MO",J7="Véhicule hybride rechargeable"),I7*tonCO2eq_km_vehicule_hybride_rechargeable/2,IF(AND(OR(G7="Covoiturage",G7="Taxi"),J7="Véhicule léger"),I7*tonCO2eq_km_vehicule_leger_essence,IF(AND(OR(G7="Covoiturage",G7="Taxi"),J7="Minifourgonnette, VUS, camionnette"),I7*tonCO2eq_km_camion_leger_essence,IF(J7="Véhicule hybride",I7*tonCO2eq_km_vehicule_hybride,IF(J7="Véhicule hybride rechargeable",I7*tonCO2eq_km_vehicule_hybride_rechargeable,IF(AND(J7="Véhicule léger",K7="Essence"),M7*tonCO2eq_l_essence_vehicule_leger,IF(AND(J7="Véhicule léger",K7="Diesel"),M7*tonCO2eq_l_diesel_vehicule_leger,IF(AND(J7="Minifourgonnette, VUS, camionnette",K7="Essence"),M7*tonCO2eq_l_essence_camion_leger,IF(AND(J7="Minifourgonnette, VUS, camionnette",K7="Diesel"),M7*tonCO2eq_l_diesel_camion_leger,IF(G7="Avion - courte distance (plus petit ou égal à 499 km)",I7*tonCO2eq_km_avion_courte_distance,IF(G7="Avion - moyenne distance (entre 500 km et 1599 km)",I7*tonCO2eq_km_avion_moyenne_distance,IF(G7="Avion - longue distance (1600 km et plus)",I7*tonCO2eq_km_avion_longue_distance,IF(G7="Autobus urbain",I7*tonCO2eq_km_autobus_urbain,IF(G7="Autobus interurbain",I7*tonCO2eq_km_autobus_interurbain,IF(G7="Train",I7*tonCO2eq_km_train,IF(G7="Métro",I7*tonCO2eq_km_metro,"ND"))))))))))))))))))))),"ND",IF(OR(G7="Vélo",G7="Marche",J7="Véhicule 100 % électrique"),0,IF(AND(G7="Covoiturage avec d'autres MO",J7="Véhicule léger"),I7*tonCO2eq_km_vehicule_leger_essence/2,IF(AND(G7="Covoiturage avec d'autres MO",J7="Minifourgonnette, VUS, camionnette"),I7*tonCO2eq_km_camion_leger_essence/2,IF(AND(G7="Covoiturage avec d'autres MO",J7="Véhicule hybride"),I7*tonCO2eq_km_vehicule_hybride/2,IF(AND(G7="Covoiturage avec d'autres MO",J7="Véhicule hybride rechargeable"),I7*tonCO2eq_km_vehicule_hybride_rechargeable/2,IF(AND(OR(G7="Covoiturage",G7="Taxi"),J7="Véhicule léger"),I7*tonCO2eq_km_vehicule_leger_essence,IF(AND(OR(G7="Covoiturage",G7="Taxi"),J7="Minifourgonnette, VUS, camionnette"),I7*tonCO2eq_km_camion_leger_essence,IF(J7="Véhicule hybride",I7*tonCO2eq_km_vehicule_hybride,IF(J7="Véhicule hybride rechargeable",I7*tonCO2eq_km_vehicule_hybride_rechargeable,IF(AND(J7="Véhicule léger",K7="Essence"),M7*tonCO2eq_l_essence_vehicule_leger,IF(AND(J7="Véhicule léger",K7="Diesel"),M7*tonCO2eq_l_diesel_vehicule_leger,IF(AND(J7="Minifourgonnette, VUS, camionnette",K7="Essence"),M7*tonCO2eq_l_essence_camion_leger,IF(AND(J7="Minifourgonnette, VUS, camionnette",K7="Diesel"),M7*tonCO2eq_l_diesel_camion_leger,IF(G7="Avion - courte distance (plus petit ou égal à 499 km)",I7*tonCO2eq_km_avion_courte_distance,IF(G7="Avion - moyenne distance (entre 500 km et 1599 km)",I7*tonCO2eq_km_avion_moyenne_distance,IF(G7="Avion - longue distance (1600 km et plus)",I7*tonCO2eq_km_avion_longue_distance,IF(G7="Autobus urbain",I7*tonCO2eq_km_autobus_urbain,IF(G7="Autobus interurbain",I7*tonCO2eq_km_autobus_interurbain,IF(G7="Train",I7*tonCO2eq_km_train,IF(G7="Métro",I7*tonCO2eq_km_metro,"ND")))))))))))))))))))))</f>
        <v>ND</v>
      </c>
      <c r="P7" s="290" t="str">
        <f>IF(ISERROR(O7*1000),"ND",O7*1000)</f>
        <v>ND</v>
      </c>
      <c r="Q7" s="291" t="str">
        <f>IF(ISERROR(P7/I7),"ND",P7/I7)</f>
        <v>ND</v>
      </c>
      <c r="R7" s="292" t="str">
        <f>IF(ISERROR(IF(OR(G7="Autobus interurbain",G7="Autobus urbain",G7="Avion - courte distance (plus petit ou égal à 499 km)",G7="Avion - moyenne distance (entre 500 km et 1599 km)",G7="Avion - longue distance (1600 km et plus)",G7="Métro",G7="Train"),P7,P7/H7)),"ND",IF(OR(G7="Autobus interurbain",G7="Autobus urbain",G7="Avion - courte distance (plus petit ou égal à 499 km)",G7="Avion - moyenne distance (entre 500 km et 1599 km)",G7="Avion - longue distance (1600 km et plus)",G7="Métro",G7="Train"),P7,P7/H7))</f>
        <v>ND</v>
      </c>
    </row>
    <row r="8" spans="1:18" ht="65.25" customHeight="1" x14ac:dyDescent="0.25">
      <c r="A8" s="74">
        <v>2</v>
      </c>
      <c r="B8" s="283"/>
      <c r="C8" s="284"/>
      <c r="D8" s="284"/>
      <c r="E8" s="284"/>
      <c r="F8" s="284"/>
      <c r="G8" s="284" t="s">
        <v>27</v>
      </c>
      <c r="H8" s="284"/>
      <c r="I8" s="285"/>
      <c r="J8" s="284" t="s">
        <v>27</v>
      </c>
      <c r="K8" s="284" t="s">
        <v>27</v>
      </c>
      <c r="L8" s="286"/>
      <c r="M8" s="287" t="str">
        <f t="shared" ref="M8:M71" si="2">IF(ISERROR(IF(OR(G8="Marche",G8="Vélo"),"NA",IF(J8="Véhicule 100 % électrique",0,IF(AND(G8="Covoiturage avec d'autres MO",J8="Véhicule léger"),I8*l_km_vehicule_leger/2,IF(AND(G8="Covoiturage avec d'autres MO",J8="Minifourgonnette, VUS, camionnette"),I8*l_km_camion_leger/2,IF(AND(G8="Covoiturage avec d'autres MO",J8="Véhicule hybride"),I8*l_km_vehicule_hybride/2,IF(AND(G8="Covoiturage avec d'autres MO",J8="Véhicule hybride rechargeable"),I8*l_km_vehicule_hybride_rechargeable/2,IF(J8="Véhicule hybride",I8*l_km_vehicule_hybride,IF(J8="Véhicule hybride rechargeable",I8*l_km_vehicule_hybride_rechargeable,IF(J8="Véhicule léger",I8*l_km_vehicule_leger,IF(J8="Minifourgonnette, VUS, camionnette",I8*l_km_camion_leger,"ND"))))))))))),"ND",IF(OR(G8="Marche",G8="Vélo"),"NA",IF(J8="Véhicule 100 % électrique",0,IF(AND(G8="Covoiturage avec d'autres MO",J8="Véhicule léger"),I8*l_km_vehicule_leger/2,IF(AND(G8="Covoiturage avec d'autres MO",J8="Minifourgonnette, VUS, camionnette"),I8*l_km_camion_leger/2,IF(AND(G8="Covoiturage avec d'autres MO",J8="Véhicule hybride"),I8*l_km_vehicule_hybride/2,IF(AND(G8="Covoiturage avec d'autres MO",J8="Véhicule hybride rechargeable"),I8*l_km_vehicule_hybride_rechargeable/2,IF(J8="Véhicule hybride",I8*l_km_vehicule_hybride,IF(J8="Véhicule hybride rechargeable",I8*l_km_vehicule_hybride_rechargeable,IF(J8="Véhicule léger",I8*l_km_vehicule_leger,IF(J8="Minifourgonnette, VUS, camionnette",I8*l_km_camion_leger,"ND")))))))))))</f>
        <v>ND</v>
      </c>
      <c r="N8" s="288" t="str">
        <f t="shared" si="1"/>
        <v>ND</v>
      </c>
      <c r="O8" s="289" t="str">
        <f t="shared" ref="O8:O70" si="3">IF(ISERROR(IF(OR(G8="Vélo",G8="Marche",J8="Véhicule 100 % électrique"),0,IF(AND(G8="Covoiturage avec d'autres MO",J8="Véhicule léger"),I8*tonCO2eq_km_vehicule_leger_essence/2,IF(AND(G8="Covoiturage avec d'autres MO",J8="Minifourgonnette, VUS, camionnette"),I8*tonCO2eq_km_camion_leger_essence/2,IF(AND(G8="Covoiturage avec d'autres MO",J8="Véhicule hybride"),I8*tonCO2eq_km_vehicule_hybride/2,IF(AND(G8="Covoiturage avec d'autres MO",J8="Véhicule hybride rechargeable"),I8*tonCO2eq_km_vehicule_hybride_rechargeable/2,IF(AND(OR(G8="Covoiturage",G8="Taxi"),J8="Véhicule léger"),I8*tonCO2eq_km_vehicule_leger_essence,IF(AND(OR(G8="Covoiturage",G8="Taxi"),J8="Minifourgonnette, VUS, camionnette"),I8*tonCO2eq_km_camion_leger_essence,IF(J8="Véhicule hybride",I8*tonCO2eq_km_vehicule_hybride,IF(J8="Véhicule hybride rechargeable",I8*tonCO2eq_km_vehicule_hybride_rechargeable,IF(AND(J8="Véhicule léger",K8="Essence"),M8*tonCO2eq_l_essence_vehicule_leger,IF(AND(J8="Véhicule léger",K8="Diesel"),M8*tonCO2eq_l_diesel_vehicule_leger,IF(AND(J8="Minifourgonnette, VUS, camionnette",K8="Essence"),M8*tonCO2eq_l_essence_camion_leger,IF(AND(J8="Minifourgonnette, VUS, camionnette",K8="Diesel"),M8*tonCO2eq_l_diesel_camion_leger,IF(G8="Avion - courte distance (plus petit ou égal à 499 km)",I8*tonCO2eq_km_avion_courte_distance,IF(G8="Avion - moyenne distance (entre 500 km et 1599 km)",I8*tonCO2eq_km_avion_moyenne_distance,IF(G8="Avion - longue distance (1600 km et plus)",I8*tonCO2eq_km_avion_longue_distance,IF(G8="Autobus urbain",I8*tonCO2eq_km_autobus_urbain,IF(G8="Autobus interurbain",I8*tonCO2eq_km_autobus_interurbain,IF(G8="Train",I8*tonCO2eq_km_train,IF(G8="Métro",I8*tonCO2eq_km_metro,"ND"))))))))))))))))))))),"ND",IF(OR(G8="Vélo",G8="Marche",J8="Véhicule 100 % électrique"),0,IF(AND(G8="Covoiturage avec d'autres MO",J8="Véhicule léger"),I8*tonCO2eq_km_vehicule_leger_essence/2,IF(AND(G8="Covoiturage avec d'autres MO",J8="Minifourgonnette, VUS, camionnette"),I8*tonCO2eq_km_camion_leger_essence/2,IF(AND(G8="Covoiturage avec d'autres MO",J8="Véhicule hybride"),I8*tonCO2eq_km_vehicule_hybride/2,IF(AND(G8="Covoiturage avec d'autres MO",J8="Véhicule hybride rechargeable"),I8*tonCO2eq_km_vehicule_hybride_rechargeable/2,IF(AND(OR(G8="Covoiturage",G8="Taxi"),J8="Véhicule léger"),I8*tonCO2eq_km_vehicule_leger_essence,IF(AND(OR(G8="Covoiturage",G8="Taxi"),J8="Minifourgonnette, VUS, camionnette"),I8*tonCO2eq_km_camion_leger_essence,IF(J8="Véhicule hybride",I8*tonCO2eq_km_vehicule_hybride,IF(J8="Véhicule hybride rechargeable",I8*tonCO2eq_km_vehicule_hybride_rechargeable,IF(AND(J8="Véhicule léger",K8="Essence"),M8*tonCO2eq_l_essence_vehicule_leger,IF(AND(J8="Véhicule léger",K8="Diesel"),M8*tonCO2eq_l_diesel_vehicule_leger,IF(AND(J8="Minifourgonnette, VUS, camionnette",K8="Essence"),M8*tonCO2eq_l_essence_camion_leger,IF(AND(J8="Minifourgonnette, VUS, camionnette",K8="Diesel"),M8*tonCO2eq_l_diesel_camion_leger,IF(G8="Avion - courte distance (plus petit ou égal à 499 km)",I8*tonCO2eq_km_avion_courte_distance,IF(G8="Avion - moyenne distance (entre 500 km et 1599 km)",I8*tonCO2eq_km_avion_moyenne_distance,IF(G8="Avion - longue distance (1600 km et plus)",I8*tonCO2eq_km_avion_longue_distance,IF(G8="Autobus urbain",I8*tonCO2eq_km_autobus_urbain,IF(G8="Autobus interurbain",I8*tonCO2eq_km_autobus_interurbain,IF(G8="Train",I8*tonCO2eq_km_train,IF(G8="Métro",I8*tonCO2eq_km_metro,"ND")))))))))))))))))))))</f>
        <v>ND</v>
      </c>
      <c r="P8" s="290" t="str">
        <f t="shared" ref="P8:P71" si="4">IF(ISERROR(O8*1000),"ND",O8*1000)</f>
        <v>ND</v>
      </c>
      <c r="Q8" s="291" t="str">
        <f t="shared" ref="Q8:Q71" si="5">IF(ISERROR(P8/I8),"ND",P8/I8)</f>
        <v>ND</v>
      </c>
      <c r="R8" s="292" t="str">
        <f t="shared" ref="R8:R71" si="6">IF(ISERROR(IF(OR(G8="Autobus interurbain",G8="Autobus urbain",G8="Avion - courte distance (plus petit ou égal à 499 km)",G8="Avion - moyenne distance (entre 500 km et 1599 km)",G8="Avion - longue distance (1600 km et plus)",G8="Métro",G8="Train"),P8,P8/H8)),"ND",IF(OR(G8="Autobus interurbain",G8="Autobus urbain",G8="Avion - courte distance (plus petit ou égal à 499 km)",G8="Avion - moyenne distance (entre 500 km et 1599 km)",G8="Avion - longue distance (1600 km et plus)",G8="Métro",G8="Train"),P8,P8/H8))</f>
        <v>ND</v>
      </c>
    </row>
    <row r="9" spans="1:18" ht="65.25" customHeight="1" x14ac:dyDescent="0.25">
      <c r="A9" s="74">
        <v>3</v>
      </c>
      <c r="B9" s="283"/>
      <c r="C9" s="284"/>
      <c r="D9" s="284"/>
      <c r="E9" s="284"/>
      <c r="F9" s="284"/>
      <c r="G9" s="284" t="s">
        <v>27</v>
      </c>
      <c r="H9" s="284"/>
      <c r="I9" s="285"/>
      <c r="J9" s="284" t="s">
        <v>27</v>
      </c>
      <c r="K9" s="284" t="s">
        <v>27</v>
      </c>
      <c r="L9" s="286"/>
      <c r="M9" s="287" t="str">
        <f t="shared" si="2"/>
        <v>ND</v>
      </c>
      <c r="N9" s="288" t="str">
        <f t="shared" si="1"/>
        <v>ND</v>
      </c>
      <c r="O9" s="289" t="str">
        <f t="shared" si="3"/>
        <v>ND</v>
      </c>
      <c r="P9" s="290" t="str">
        <f t="shared" si="4"/>
        <v>ND</v>
      </c>
      <c r="Q9" s="291" t="str">
        <f t="shared" si="5"/>
        <v>ND</v>
      </c>
      <c r="R9" s="292" t="str">
        <f t="shared" si="6"/>
        <v>ND</v>
      </c>
    </row>
    <row r="10" spans="1:18" ht="65.25" customHeight="1" x14ac:dyDescent="0.25">
      <c r="A10" s="74">
        <v>4</v>
      </c>
      <c r="B10" s="283"/>
      <c r="C10" s="284"/>
      <c r="D10" s="284"/>
      <c r="E10" s="284"/>
      <c r="F10" s="284"/>
      <c r="G10" s="284" t="s">
        <v>27</v>
      </c>
      <c r="H10" s="284"/>
      <c r="I10" s="285"/>
      <c r="J10" s="284" t="s">
        <v>27</v>
      </c>
      <c r="K10" s="284" t="s">
        <v>27</v>
      </c>
      <c r="L10" s="286"/>
      <c r="M10" s="287" t="str">
        <f t="shared" si="2"/>
        <v>ND</v>
      </c>
      <c r="N10" s="288" t="str">
        <f t="shared" si="1"/>
        <v>ND</v>
      </c>
      <c r="O10" s="289" t="str">
        <f t="shared" si="3"/>
        <v>ND</v>
      </c>
      <c r="P10" s="290" t="str">
        <f t="shared" si="4"/>
        <v>ND</v>
      </c>
      <c r="Q10" s="291" t="str">
        <f t="shared" si="5"/>
        <v>ND</v>
      </c>
      <c r="R10" s="292" t="str">
        <f t="shared" si="6"/>
        <v>ND</v>
      </c>
    </row>
    <row r="11" spans="1:18" ht="65.25" customHeight="1" x14ac:dyDescent="0.25">
      <c r="A11" s="74">
        <v>5</v>
      </c>
      <c r="B11" s="283"/>
      <c r="C11" s="284"/>
      <c r="D11" s="284"/>
      <c r="E11" s="284"/>
      <c r="F11" s="284"/>
      <c r="G11" s="284" t="s">
        <v>27</v>
      </c>
      <c r="H11" s="284"/>
      <c r="I11" s="285"/>
      <c r="J11" s="284" t="s">
        <v>27</v>
      </c>
      <c r="K11" s="284" t="s">
        <v>27</v>
      </c>
      <c r="L11" s="286"/>
      <c r="M11" s="287" t="str">
        <f t="shared" si="2"/>
        <v>ND</v>
      </c>
      <c r="N11" s="288" t="str">
        <f t="shared" si="1"/>
        <v>ND</v>
      </c>
      <c r="O11" s="289" t="str">
        <f t="shared" si="3"/>
        <v>ND</v>
      </c>
      <c r="P11" s="290" t="str">
        <f t="shared" si="4"/>
        <v>ND</v>
      </c>
      <c r="Q11" s="291" t="str">
        <f t="shared" si="5"/>
        <v>ND</v>
      </c>
      <c r="R11" s="292" t="str">
        <f t="shared" si="6"/>
        <v>ND</v>
      </c>
    </row>
    <row r="12" spans="1:18" ht="65.25" customHeight="1" x14ac:dyDescent="0.25">
      <c r="A12" s="74">
        <v>6</v>
      </c>
      <c r="B12" s="283"/>
      <c r="C12" s="284"/>
      <c r="D12" s="284"/>
      <c r="E12" s="284"/>
      <c r="F12" s="284"/>
      <c r="G12" s="284" t="s">
        <v>27</v>
      </c>
      <c r="H12" s="284"/>
      <c r="I12" s="285"/>
      <c r="J12" s="284" t="s">
        <v>27</v>
      </c>
      <c r="K12" s="284" t="s">
        <v>27</v>
      </c>
      <c r="L12" s="286"/>
      <c r="M12" s="287" t="str">
        <f t="shared" si="2"/>
        <v>ND</v>
      </c>
      <c r="N12" s="288" t="str">
        <f t="shared" si="1"/>
        <v>ND</v>
      </c>
      <c r="O12" s="289" t="str">
        <f t="shared" si="3"/>
        <v>ND</v>
      </c>
      <c r="P12" s="290" t="str">
        <f t="shared" si="4"/>
        <v>ND</v>
      </c>
      <c r="Q12" s="291" t="str">
        <f t="shared" si="5"/>
        <v>ND</v>
      </c>
      <c r="R12" s="292" t="str">
        <f t="shared" si="6"/>
        <v>ND</v>
      </c>
    </row>
    <row r="13" spans="1:18" ht="65.25" customHeight="1" x14ac:dyDescent="0.25">
      <c r="A13" s="74">
        <v>7</v>
      </c>
      <c r="B13" s="283"/>
      <c r="C13" s="284"/>
      <c r="D13" s="284"/>
      <c r="E13" s="284"/>
      <c r="F13" s="284"/>
      <c r="G13" s="284" t="s">
        <v>27</v>
      </c>
      <c r="H13" s="284"/>
      <c r="I13" s="285"/>
      <c r="J13" s="284" t="s">
        <v>27</v>
      </c>
      <c r="K13" s="284" t="s">
        <v>27</v>
      </c>
      <c r="L13" s="286"/>
      <c r="M13" s="287" t="str">
        <f t="shared" si="2"/>
        <v>ND</v>
      </c>
      <c r="N13" s="288" t="str">
        <f t="shared" si="1"/>
        <v>ND</v>
      </c>
      <c r="O13" s="289" t="str">
        <f t="shared" si="3"/>
        <v>ND</v>
      </c>
      <c r="P13" s="290" t="str">
        <f t="shared" si="4"/>
        <v>ND</v>
      </c>
      <c r="Q13" s="291" t="str">
        <f t="shared" si="5"/>
        <v>ND</v>
      </c>
      <c r="R13" s="292" t="str">
        <f t="shared" si="6"/>
        <v>ND</v>
      </c>
    </row>
    <row r="14" spans="1:18" ht="65.25" customHeight="1" x14ac:dyDescent="0.25">
      <c r="A14" s="74">
        <v>8</v>
      </c>
      <c r="B14" s="283"/>
      <c r="C14" s="284"/>
      <c r="D14" s="284"/>
      <c r="E14" s="284"/>
      <c r="F14" s="284"/>
      <c r="G14" s="284" t="s">
        <v>27</v>
      </c>
      <c r="H14" s="284"/>
      <c r="I14" s="285"/>
      <c r="J14" s="284" t="s">
        <v>27</v>
      </c>
      <c r="K14" s="284" t="s">
        <v>27</v>
      </c>
      <c r="L14" s="286"/>
      <c r="M14" s="287" t="str">
        <f t="shared" si="2"/>
        <v>ND</v>
      </c>
      <c r="N14" s="288" t="str">
        <f t="shared" si="1"/>
        <v>ND</v>
      </c>
      <c r="O14" s="289" t="str">
        <f t="shared" si="3"/>
        <v>ND</v>
      </c>
      <c r="P14" s="290" t="str">
        <f t="shared" si="4"/>
        <v>ND</v>
      </c>
      <c r="Q14" s="291" t="str">
        <f t="shared" si="5"/>
        <v>ND</v>
      </c>
      <c r="R14" s="292" t="str">
        <f t="shared" si="6"/>
        <v>ND</v>
      </c>
    </row>
    <row r="15" spans="1:18" ht="65.25" customHeight="1" x14ac:dyDescent="0.25">
      <c r="A15" s="74">
        <v>9</v>
      </c>
      <c r="B15" s="283"/>
      <c r="C15" s="284"/>
      <c r="D15" s="284"/>
      <c r="E15" s="284"/>
      <c r="F15" s="284"/>
      <c r="G15" s="284" t="s">
        <v>27</v>
      </c>
      <c r="H15" s="284"/>
      <c r="I15" s="285"/>
      <c r="J15" s="284" t="s">
        <v>27</v>
      </c>
      <c r="K15" s="284" t="s">
        <v>27</v>
      </c>
      <c r="L15" s="286"/>
      <c r="M15" s="287" t="str">
        <f t="shared" si="2"/>
        <v>ND</v>
      </c>
      <c r="N15" s="288" t="str">
        <f t="shared" si="1"/>
        <v>ND</v>
      </c>
      <c r="O15" s="289" t="str">
        <f t="shared" si="3"/>
        <v>ND</v>
      </c>
      <c r="P15" s="290" t="str">
        <f t="shared" si="4"/>
        <v>ND</v>
      </c>
      <c r="Q15" s="291" t="str">
        <f t="shared" si="5"/>
        <v>ND</v>
      </c>
      <c r="R15" s="292" t="str">
        <f t="shared" si="6"/>
        <v>ND</v>
      </c>
    </row>
    <row r="16" spans="1:18" ht="65.25" customHeight="1" x14ac:dyDescent="0.25">
      <c r="A16" s="74">
        <v>10</v>
      </c>
      <c r="B16" s="283"/>
      <c r="C16" s="284"/>
      <c r="D16" s="284"/>
      <c r="E16" s="284"/>
      <c r="F16" s="284"/>
      <c r="G16" s="284" t="s">
        <v>27</v>
      </c>
      <c r="H16" s="284"/>
      <c r="I16" s="285"/>
      <c r="J16" s="284" t="s">
        <v>27</v>
      </c>
      <c r="K16" s="284" t="s">
        <v>27</v>
      </c>
      <c r="L16" s="286"/>
      <c r="M16" s="287" t="str">
        <f t="shared" si="2"/>
        <v>ND</v>
      </c>
      <c r="N16" s="288" t="str">
        <f t="shared" si="1"/>
        <v>ND</v>
      </c>
      <c r="O16" s="289" t="str">
        <f t="shared" si="3"/>
        <v>ND</v>
      </c>
      <c r="P16" s="290" t="str">
        <f t="shared" si="4"/>
        <v>ND</v>
      </c>
      <c r="Q16" s="291" t="str">
        <f t="shared" si="5"/>
        <v>ND</v>
      </c>
      <c r="R16" s="292" t="str">
        <f t="shared" si="6"/>
        <v>ND</v>
      </c>
    </row>
    <row r="17" spans="1:18" ht="65.25" customHeight="1" x14ac:dyDescent="0.25">
      <c r="A17" s="74">
        <v>11</v>
      </c>
      <c r="B17" s="283"/>
      <c r="C17" s="284"/>
      <c r="D17" s="284"/>
      <c r="E17" s="284"/>
      <c r="F17" s="284"/>
      <c r="G17" s="284" t="s">
        <v>27</v>
      </c>
      <c r="H17" s="284"/>
      <c r="I17" s="285"/>
      <c r="J17" s="284" t="s">
        <v>27</v>
      </c>
      <c r="K17" s="284" t="s">
        <v>27</v>
      </c>
      <c r="L17" s="286"/>
      <c r="M17" s="287" t="str">
        <f t="shared" si="2"/>
        <v>ND</v>
      </c>
      <c r="N17" s="288" t="str">
        <f t="shared" si="1"/>
        <v>ND</v>
      </c>
      <c r="O17" s="289" t="str">
        <f t="shared" si="3"/>
        <v>ND</v>
      </c>
      <c r="P17" s="290" t="str">
        <f t="shared" si="4"/>
        <v>ND</v>
      </c>
      <c r="Q17" s="291" t="str">
        <f t="shared" si="5"/>
        <v>ND</v>
      </c>
      <c r="R17" s="292" t="str">
        <f t="shared" si="6"/>
        <v>ND</v>
      </c>
    </row>
    <row r="18" spans="1:18" ht="65.25" customHeight="1" x14ac:dyDescent="0.25">
      <c r="A18" s="74">
        <v>12</v>
      </c>
      <c r="B18" s="283"/>
      <c r="C18" s="284"/>
      <c r="D18" s="284"/>
      <c r="E18" s="284"/>
      <c r="F18" s="284"/>
      <c r="G18" s="284" t="s">
        <v>27</v>
      </c>
      <c r="H18" s="284"/>
      <c r="I18" s="285"/>
      <c r="J18" s="284" t="s">
        <v>27</v>
      </c>
      <c r="K18" s="284" t="s">
        <v>27</v>
      </c>
      <c r="L18" s="286"/>
      <c r="M18" s="287" t="str">
        <f t="shared" si="2"/>
        <v>ND</v>
      </c>
      <c r="N18" s="288" t="str">
        <f t="shared" si="1"/>
        <v>ND</v>
      </c>
      <c r="O18" s="289" t="str">
        <f t="shared" si="3"/>
        <v>ND</v>
      </c>
      <c r="P18" s="290" t="str">
        <f t="shared" si="4"/>
        <v>ND</v>
      </c>
      <c r="Q18" s="291" t="str">
        <f t="shared" si="5"/>
        <v>ND</v>
      </c>
      <c r="R18" s="292" t="str">
        <f t="shared" si="6"/>
        <v>ND</v>
      </c>
    </row>
    <row r="19" spans="1:18" ht="65.25" customHeight="1" x14ac:dyDescent="0.25">
      <c r="A19" s="74">
        <v>13</v>
      </c>
      <c r="B19" s="283"/>
      <c r="C19" s="284"/>
      <c r="D19" s="284"/>
      <c r="E19" s="284"/>
      <c r="F19" s="284"/>
      <c r="G19" s="284" t="s">
        <v>27</v>
      </c>
      <c r="H19" s="284"/>
      <c r="I19" s="285"/>
      <c r="J19" s="284" t="s">
        <v>27</v>
      </c>
      <c r="K19" s="284" t="s">
        <v>27</v>
      </c>
      <c r="L19" s="286"/>
      <c r="M19" s="287" t="str">
        <f t="shared" si="2"/>
        <v>ND</v>
      </c>
      <c r="N19" s="288" t="str">
        <f t="shared" si="1"/>
        <v>ND</v>
      </c>
      <c r="O19" s="289" t="str">
        <f t="shared" si="3"/>
        <v>ND</v>
      </c>
      <c r="P19" s="290" t="str">
        <f t="shared" si="4"/>
        <v>ND</v>
      </c>
      <c r="Q19" s="291" t="str">
        <f t="shared" si="5"/>
        <v>ND</v>
      </c>
      <c r="R19" s="292" t="str">
        <f t="shared" si="6"/>
        <v>ND</v>
      </c>
    </row>
    <row r="20" spans="1:18" ht="65.25" customHeight="1" x14ac:dyDescent="0.25">
      <c r="A20" s="74">
        <v>14</v>
      </c>
      <c r="B20" s="283"/>
      <c r="C20" s="284"/>
      <c r="D20" s="284"/>
      <c r="E20" s="284"/>
      <c r="F20" s="284"/>
      <c r="G20" s="284" t="s">
        <v>27</v>
      </c>
      <c r="H20" s="284"/>
      <c r="I20" s="285"/>
      <c r="J20" s="284" t="s">
        <v>27</v>
      </c>
      <c r="K20" s="284" t="s">
        <v>27</v>
      </c>
      <c r="L20" s="286"/>
      <c r="M20" s="287" t="str">
        <f t="shared" si="2"/>
        <v>ND</v>
      </c>
      <c r="N20" s="288" t="str">
        <f t="shared" si="1"/>
        <v>ND</v>
      </c>
      <c r="O20" s="289" t="str">
        <f t="shared" si="3"/>
        <v>ND</v>
      </c>
      <c r="P20" s="290" t="str">
        <f t="shared" si="4"/>
        <v>ND</v>
      </c>
      <c r="Q20" s="291" t="str">
        <f t="shared" si="5"/>
        <v>ND</v>
      </c>
      <c r="R20" s="292" t="str">
        <f t="shared" si="6"/>
        <v>ND</v>
      </c>
    </row>
    <row r="21" spans="1:18" ht="65.25" customHeight="1" x14ac:dyDescent="0.25">
      <c r="A21" s="74">
        <v>15</v>
      </c>
      <c r="B21" s="283"/>
      <c r="C21" s="284"/>
      <c r="D21" s="284"/>
      <c r="E21" s="284"/>
      <c r="F21" s="284"/>
      <c r="G21" s="284" t="s">
        <v>27</v>
      </c>
      <c r="H21" s="284"/>
      <c r="I21" s="285"/>
      <c r="J21" s="284" t="s">
        <v>27</v>
      </c>
      <c r="K21" s="284" t="s">
        <v>27</v>
      </c>
      <c r="L21" s="286"/>
      <c r="M21" s="287" t="str">
        <f t="shared" si="2"/>
        <v>ND</v>
      </c>
      <c r="N21" s="288" t="str">
        <f t="shared" si="1"/>
        <v>ND</v>
      </c>
      <c r="O21" s="289" t="str">
        <f t="shared" si="3"/>
        <v>ND</v>
      </c>
      <c r="P21" s="290" t="str">
        <f t="shared" si="4"/>
        <v>ND</v>
      </c>
      <c r="Q21" s="291" t="str">
        <f t="shared" si="5"/>
        <v>ND</v>
      </c>
      <c r="R21" s="292" t="str">
        <f t="shared" si="6"/>
        <v>ND</v>
      </c>
    </row>
    <row r="22" spans="1:18" ht="65.25" customHeight="1" x14ac:dyDescent="0.25">
      <c r="A22" s="74">
        <v>16</v>
      </c>
      <c r="B22" s="283"/>
      <c r="C22" s="284"/>
      <c r="D22" s="284"/>
      <c r="E22" s="284"/>
      <c r="F22" s="284"/>
      <c r="G22" s="284" t="s">
        <v>27</v>
      </c>
      <c r="H22" s="284"/>
      <c r="I22" s="285"/>
      <c r="J22" s="284" t="s">
        <v>27</v>
      </c>
      <c r="K22" s="284" t="s">
        <v>27</v>
      </c>
      <c r="L22" s="286"/>
      <c r="M22" s="287" t="str">
        <f t="shared" si="2"/>
        <v>ND</v>
      </c>
      <c r="N22" s="288" t="str">
        <f t="shared" si="1"/>
        <v>ND</v>
      </c>
      <c r="O22" s="289" t="str">
        <f t="shared" si="3"/>
        <v>ND</v>
      </c>
      <c r="P22" s="290" t="str">
        <f t="shared" si="4"/>
        <v>ND</v>
      </c>
      <c r="Q22" s="291" t="str">
        <f t="shared" si="5"/>
        <v>ND</v>
      </c>
      <c r="R22" s="292" t="str">
        <f t="shared" si="6"/>
        <v>ND</v>
      </c>
    </row>
    <row r="23" spans="1:18" ht="65.25" customHeight="1" x14ac:dyDescent="0.25">
      <c r="A23" s="74">
        <v>17</v>
      </c>
      <c r="B23" s="283"/>
      <c r="C23" s="284"/>
      <c r="D23" s="284"/>
      <c r="E23" s="284"/>
      <c r="F23" s="284"/>
      <c r="G23" s="284" t="s">
        <v>27</v>
      </c>
      <c r="H23" s="284"/>
      <c r="I23" s="285"/>
      <c r="J23" s="284" t="s">
        <v>27</v>
      </c>
      <c r="K23" s="284" t="s">
        <v>27</v>
      </c>
      <c r="L23" s="286"/>
      <c r="M23" s="287" t="str">
        <f t="shared" si="2"/>
        <v>ND</v>
      </c>
      <c r="N23" s="288" t="str">
        <f t="shared" si="1"/>
        <v>ND</v>
      </c>
      <c r="O23" s="289" t="str">
        <f t="shared" si="3"/>
        <v>ND</v>
      </c>
      <c r="P23" s="290" t="str">
        <f t="shared" si="4"/>
        <v>ND</v>
      </c>
      <c r="Q23" s="291" t="str">
        <f t="shared" si="5"/>
        <v>ND</v>
      </c>
      <c r="R23" s="292" t="str">
        <f t="shared" si="6"/>
        <v>ND</v>
      </c>
    </row>
    <row r="24" spans="1:18" ht="65.25" customHeight="1" x14ac:dyDescent="0.25">
      <c r="A24" s="74">
        <v>18</v>
      </c>
      <c r="B24" s="283"/>
      <c r="C24" s="284"/>
      <c r="D24" s="284"/>
      <c r="E24" s="284"/>
      <c r="F24" s="284"/>
      <c r="G24" s="284" t="s">
        <v>27</v>
      </c>
      <c r="H24" s="284"/>
      <c r="I24" s="285"/>
      <c r="J24" s="284" t="s">
        <v>27</v>
      </c>
      <c r="K24" s="284" t="s">
        <v>27</v>
      </c>
      <c r="L24" s="286"/>
      <c r="M24" s="287" t="str">
        <f t="shared" si="2"/>
        <v>ND</v>
      </c>
      <c r="N24" s="288" t="str">
        <f t="shared" si="1"/>
        <v>ND</v>
      </c>
      <c r="O24" s="289" t="str">
        <f t="shared" si="3"/>
        <v>ND</v>
      </c>
      <c r="P24" s="290" t="str">
        <f t="shared" si="4"/>
        <v>ND</v>
      </c>
      <c r="Q24" s="291" t="str">
        <f t="shared" si="5"/>
        <v>ND</v>
      </c>
      <c r="R24" s="292" t="str">
        <f t="shared" si="6"/>
        <v>ND</v>
      </c>
    </row>
    <row r="25" spans="1:18" ht="65.25" customHeight="1" x14ac:dyDescent="0.25">
      <c r="A25" s="74">
        <v>19</v>
      </c>
      <c r="B25" s="283"/>
      <c r="C25" s="284"/>
      <c r="D25" s="284"/>
      <c r="E25" s="284"/>
      <c r="F25" s="284"/>
      <c r="G25" s="284" t="s">
        <v>27</v>
      </c>
      <c r="H25" s="284"/>
      <c r="I25" s="285"/>
      <c r="J25" s="284" t="s">
        <v>27</v>
      </c>
      <c r="K25" s="284" t="s">
        <v>27</v>
      </c>
      <c r="L25" s="286"/>
      <c r="M25" s="287" t="str">
        <f t="shared" si="2"/>
        <v>ND</v>
      </c>
      <c r="N25" s="288" t="str">
        <f t="shared" si="1"/>
        <v>ND</v>
      </c>
      <c r="O25" s="289" t="str">
        <f t="shared" si="3"/>
        <v>ND</v>
      </c>
      <c r="P25" s="290" t="str">
        <f t="shared" si="4"/>
        <v>ND</v>
      </c>
      <c r="Q25" s="291" t="str">
        <f t="shared" si="5"/>
        <v>ND</v>
      </c>
      <c r="R25" s="292" t="str">
        <f t="shared" si="6"/>
        <v>ND</v>
      </c>
    </row>
    <row r="26" spans="1:18" ht="65.25" customHeight="1" x14ac:dyDescent="0.25">
      <c r="A26" s="74">
        <v>20</v>
      </c>
      <c r="B26" s="283"/>
      <c r="C26" s="284"/>
      <c r="D26" s="284"/>
      <c r="E26" s="284"/>
      <c r="F26" s="284"/>
      <c r="G26" s="284" t="s">
        <v>27</v>
      </c>
      <c r="H26" s="284"/>
      <c r="I26" s="285"/>
      <c r="J26" s="284" t="s">
        <v>27</v>
      </c>
      <c r="K26" s="284" t="s">
        <v>27</v>
      </c>
      <c r="L26" s="286"/>
      <c r="M26" s="287" t="str">
        <f t="shared" si="2"/>
        <v>ND</v>
      </c>
      <c r="N26" s="288" t="str">
        <f t="shared" si="1"/>
        <v>ND</v>
      </c>
      <c r="O26" s="289" t="str">
        <f t="shared" si="3"/>
        <v>ND</v>
      </c>
      <c r="P26" s="290" t="str">
        <f t="shared" si="4"/>
        <v>ND</v>
      </c>
      <c r="Q26" s="291" t="str">
        <f t="shared" si="5"/>
        <v>ND</v>
      </c>
      <c r="R26" s="292" t="str">
        <f t="shared" si="6"/>
        <v>ND</v>
      </c>
    </row>
    <row r="27" spans="1:18" ht="65.25" customHeight="1" x14ac:dyDescent="0.25">
      <c r="A27" s="74">
        <v>21</v>
      </c>
      <c r="B27" s="283"/>
      <c r="C27" s="284"/>
      <c r="D27" s="284"/>
      <c r="E27" s="284"/>
      <c r="F27" s="284"/>
      <c r="G27" s="284" t="s">
        <v>27</v>
      </c>
      <c r="H27" s="284"/>
      <c r="I27" s="285"/>
      <c r="J27" s="284" t="s">
        <v>27</v>
      </c>
      <c r="K27" s="284" t="s">
        <v>27</v>
      </c>
      <c r="L27" s="286"/>
      <c r="M27" s="287" t="str">
        <f t="shared" si="2"/>
        <v>ND</v>
      </c>
      <c r="N27" s="288" t="str">
        <f t="shared" si="1"/>
        <v>ND</v>
      </c>
      <c r="O27" s="289" t="str">
        <f t="shared" si="3"/>
        <v>ND</v>
      </c>
      <c r="P27" s="290" t="str">
        <f t="shared" si="4"/>
        <v>ND</v>
      </c>
      <c r="Q27" s="291" t="str">
        <f t="shared" si="5"/>
        <v>ND</v>
      </c>
      <c r="R27" s="292" t="str">
        <f t="shared" si="6"/>
        <v>ND</v>
      </c>
    </row>
    <row r="28" spans="1:18" ht="65.25" customHeight="1" x14ac:dyDescent="0.25">
      <c r="A28" s="74">
        <v>22</v>
      </c>
      <c r="B28" s="283"/>
      <c r="C28" s="284"/>
      <c r="D28" s="284"/>
      <c r="E28" s="284"/>
      <c r="F28" s="284"/>
      <c r="G28" s="284" t="s">
        <v>27</v>
      </c>
      <c r="H28" s="284"/>
      <c r="I28" s="285"/>
      <c r="J28" s="284" t="s">
        <v>27</v>
      </c>
      <c r="K28" s="284" t="s">
        <v>27</v>
      </c>
      <c r="L28" s="286"/>
      <c r="M28" s="287" t="str">
        <f t="shared" si="2"/>
        <v>ND</v>
      </c>
      <c r="N28" s="288" t="str">
        <f t="shared" si="1"/>
        <v>ND</v>
      </c>
      <c r="O28" s="289" t="str">
        <f t="shared" si="3"/>
        <v>ND</v>
      </c>
      <c r="P28" s="290" t="str">
        <f t="shared" si="4"/>
        <v>ND</v>
      </c>
      <c r="Q28" s="291" t="str">
        <f t="shared" si="5"/>
        <v>ND</v>
      </c>
      <c r="R28" s="292" t="str">
        <f t="shared" si="6"/>
        <v>ND</v>
      </c>
    </row>
    <row r="29" spans="1:18" ht="65.25" customHeight="1" x14ac:dyDescent="0.25">
      <c r="A29" s="74">
        <v>23</v>
      </c>
      <c r="B29" s="283"/>
      <c r="C29" s="284"/>
      <c r="D29" s="284"/>
      <c r="E29" s="284"/>
      <c r="F29" s="284"/>
      <c r="G29" s="284" t="s">
        <v>27</v>
      </c>
      <c r="H29" s="284"/>
      <c r="I29" s="285"/>
      <c r="J29" s="284" t="s">
        <v>27</v>
      </c>
      <c r="K29" s="284" t="s">
        <v>27</v>
      </c>
      <c r="L29" s="286"/>
      <c r="M29" s="287" t="str">
        <f t="shared" si="2"/>
        <v>ND</v>
      </c>
      <c r="N29" s="288" t="str">
        <f t="shared" si="1"/>
        <v>ND</v>
      </c>
      <c r="O29" s="289" t="str">
        <f t="shared" si="3"/>
        <v>ND</v>
      </c>
      <c r="P29" s="290" t="str">
        <f t="shared" si="4"/>
        <v>ND</v>
      </c>
      <c r="Q29" s="291" t="str">
        <f t="shared" si="5"/>
        <v>ND</v>
      </c>
      <c r="R29" s="292" t="str">
        <f t="shared" si="6"/>
        <v>ND</v>
      </c>
    </row>
    <row r="30" spans="1:18" ht="65.25" customHeight="1" x14ac:dyDescent="0.25">
      <c r="A30" s="74">
        <v>24</v>
      </c>
      <c r="B30" s="283"/>
      <c r="C30" s="284"/>
      <c r="D30" s="284"/>
      <c r="E30" s="284"/>
      <c r="F30" s="284"/>
      <c r="G30" s="284" t="s">
        <v>27</v>
      </c>
      <c r="H30" s="284"/>
      <c r="I30" s="285"/>
      <c r="J30" s="284" t="s">
        <v>27</v>
      </c>
      <c r="K30" s="284" t="s">
        <v>27</v>
      </c>
      <c r="L30" s="286"/>
      <c r="M30" s="287" t="str">
        <f t="shared" si="2"/>
        <v>ND</v>
      </c>
      <c r="N30" s="288" t="str">
        <f t="shared" si="1"/>
        <v>ND</v>
      </c>
      <c r="O30" s="289" t="str">
        <f t="shared" si="3"/>
        <v>ND</v>
      </c>
      <c r="P30" s="290" t="str">
        <f t="shared" si="4"/>
        <v>ND</v>
      </c>
      <c r="Q30" s="291" t="str">
        <f t="shared" si="5"/>
        <v>ND</v>
      </c>
      <c r="R30" s="292" t="str">
        <f t="shared" si="6"/>
        <v>ND</v>
      </c>
    </row>
    <row r="31" spans="1:18" ht="65.25" customHeight="1" x14ac:dyDescent="0.25">
      <c r="A31" s="74">
        <v>25</v>
      </c>
      <c r="B31" s="283"/>
      <c r="C31" s="284"/>
      <c r="D31" s="284"/>
      <c r="E31" s="284"/>
      <c r="F31" s="284"/>
      <c r="G31" s="284" t="s">
        <v>27</v>
      </c>
      <c r="H31" s="284"/>
      <c r="I31" s="285"/>
      <c r="J31" s="284" t="s">
        <v>27</v>
      </c>
      <c r="K31" s="284" t="s">
        <v>27</v>
      </c>
      <c r="L31" s="286"/>
      <c r="M31" s="287" t="str">
        <f t="shared" si="2"/>
        <v>ND</v>
      </c>
      <c r="N31" s="288" t="str">
        <f t="shared" si="1"/>
        <v>ND</v>
      </c>
      <c r="O31" s="289" t="str">
        <f t="shared" si="3"/>
        <v>ND</v>
      </c>
      <c r="P31" s="290" t="str">
        <f t="shared" si="4"/>
        <v>ND</v>
      </c>
      <c r="Q31" s="291" t="str">
        <f t="shared" si="5"/>
        <v>ND</v>
      </c>
      <c r="R31" s="292" t="str">
        <f t="shared" si="6"/>
        <v>ND</v>
      </c>
    </row>
    <row r="32" spans="1:18" ht="65.25" customHeight="1" x14ac:dyDescent="0.25">
      <c r="A32" s="74">
        <v>26</v>
      </c>
      <c r="B32" s="283"/>
      <c r="C32" s="284"/>
      <c r="D32" s="284"/>
      <c r="E32" s="284"/>
      <c r="F32" s="284"/>
      <c r="G32" s="284" t="s">
        <v>27</v>
      </c>
      <c r="H32" s="284"/>
      <c r="I32" s="285"/>
      <c r="J32" s="284" t="s">
        <v>27</v>
      </c>
      <c r="K32" s="284" t="s">
        <v>27</v>
      </c>
      <c r="L32" s="286"/>
      <c r="M32" s="287" t="str">
        <f t="shared" si="2"/>
        <v>ND</v>
      </c>
      <c r="N32" s="288" t="str">
        <f t="shared" si="1"/>
        <v>ND</v>
      </c>
      <c r="O32" s="289" t="str">
        <f t="shared" si="3"/>
        <v>ND</v>
      </c>
      <c r="P32" s="290" t="str">
        <f t="shared" si="4"/>
        <v>ND</v>
      </c>
      <c r="Q32" s="291" t="str">
        <f t="shared" si="5"/>
        <v>ND</v>
      </c>
      <c r="R32" s="292" t="str">
        <f t="shared" si="6"/>
        <v>ND</v>
      </c>
    </row>
    <row r="33" spans="1:18" ht="65.25" customHeight="1" x14ac:dyDescent="0.25">
      <c r="A33" s="74">
        <v>27</v>
      </c>
      <c r="B33" s="283"/>
      <c r="C33" s="284"/>
      <c r="D33" s="284"/>
      <c r="E33" s="284"/>
      <c r="F33" s="284"/>
      <c r="G33" s="284" t="s">
        <v>27</v>
      </c>
      <c r="H33" s="284"/>
      <c r="I33" s="285"/>
      <c r="J33" s="284" t="s">
        <v>27</v>
      </c>
      <c r="K33" s="284" t="s">
        <v>27</v>
      </c>
      <c r="L33" s="286"/>
      <c r="M33" s="287" t="str">
        <f t="shared" si="2"/>
        <v>ND</v>
      </c>
      <c r="N33" s="288" t="str">
        <f t="shared" si="1"/>
        <v>ND</v>
      </c>
      <c r="O33" s="289" t="str">
        <f t="shared" si="3"/>
        <v>ND</v>
      </c>
      <c r="P33" s="290" t="str">
        <f t="shared" si="4"/>
        <v>ND</v>
      </c>
      <c r="Q33" s="291" t="str">
        <f t="shared" si="5"/>
        <v>ND</v>
      </c>
      <c r="R33" s="292" t="str">
        <f t="shared" si="6"/>
        <v>ND</v>
      </c>
    </row>
    <row r="34" spans="1:18" ht="65.25" customHeight="1" x14ac:dyDescent="0.25">
      <c r="A34" s="74">
        <v>28</v>
      </c>
      <c r="B34" s="283"/>
      <c r="C34" s="284"/>
      <c r="D34" s="284"/>
      <c r="E34" s="284"/>
      <c r="F34" s="284"/>
      <c r="G34" s="284" t="s">
        <v>27</v>
      </c>
      <c r="H34" s="284"/>
      <c r="I34" s="285"/>
      <c r="J34" s="284" t="s">
        <v>27</v>
      </c>
      <c r="K34" s="284" t="s">
        <v>27</v>
      </c>
      <c r="L34" s="286"/>
      <c r="M34" s="287" t="str">
        <f t="shared" si="2"/>
        <v>ND</v>
      </c>
      <c r="N34" s="288" t="str">
        <f t="shared" si="1"/>
        <v>ND</v>
      </c>
      <c r="O34" s="289" t="str">
        <f t="shared" si="3"/>
        <v>ND</v>
      </c>
      <c r="P34" s="290" t="str">
        <f t="shared" si="4"/>
        <v>ND</v>
      </c>
      <c r="Q34" s="291" t="str">
        <f t="shared" si="5"/>
        <v>ND</v>
      </c>
      <c r="R34" s="292" t="str">
        <f t="shared" si="6"/>
        <v>ND</v>
      </c>
    </row>
    <row r="35" spans="1:18" ht="65.25" customHeight="1" x14ac:dyDescent="0.25">
      <c r="A35" s="74">
        <v>29</v>
      </c>
      <c r="B35" s="283"/>
      <c r="C35" s="284"/>
      <c r="D35" s="284"/>
      <c r="E35" s="284"/>
      <c r="F35" s="284"/>
      <c r="G35" s="284" t="s">
        <v>27</v>
      </c>
      <c r="H35" s="284"/>
      <c r="I35" s="285"/>
      <c r="J35" s="284" t="s">
        <v>27</v>
      </c>
      <c r="K35" s="284" t="s">
        <v>27</v>
      </c>
      <c r="L35" s="286"/>
      <c r="M35" s="287" t="str">
        <f t="shared" si="2"/>
        <v>ND</v>
      </c>
      <c r="N35" s="288" t="str">
        <f t="shared" si="1"/>
        <v>ND</v>
      </c>
      <c r="O35" s="289" t="str">
        <f t="shared" si="3"/>
        <v>ND</v>
      </c>
      <c r="P35" s="290" t="str">
        <f t="shared" si="4"/>
        <v>ND</v>
      </c>
      <c r="Q35" s="291" t="str">
        <f t="shared" si="5"/>
        <v>ND</v>
      </c>
      <c r="R35" s="292" t="str">
        <f t="shared" si="6"/>
        <v>ND</v>
      </c>
    </row>
    <row r="36" spans="1:18" ht="65.25" customHeight="1" x14ac:dyDescent="0.25">
      <c r="A36" s="74">
        <v>30</v>
      </c>
      <c r="B36" s="283"/>
      <c r="C36" s="284"/>
      <c r="D36" s="284"/>
      <c r="E36" s="284"/>
      <c r="F36" s="284"/>
      <c r="G36" s="284" t="s">
        <v>27</v>
      </c>
      <c r="H36" s="284"/>
      <c r="I36" s="285"/>
      <c r="J36" s="284" t="s">
        <v>27</v>
      </c>
      <c r="K36" s="284" t="s">
        <v>27</v>
      </c>
      <c r="L36" s="286"/>
      <c r="M36" s="287" t="str">
        <f t="shared" si="2"/>
        <v>ND</v>
      </c>
      <c r="N36" s="288" t="str">
        <f t="shared" si="1"/>
        <v>ND</v>
      </c>
      <c r="O36" s="289" t="str">
        <f t="shared" si="3"/>
        <v>ND</v>
      </c>
      <c r="P36" s="290" t="str">
        <f t="shared" si="4"/>
        <v>ND</v>
      </c>
      <c r="Q36" s="291" t="str">
        <f t="shared" si="5"/>
        <v>ND</v>
      </c>
      <c r="R36" s="292" t="str">
        <f t="shared" si="6"/>
        <v>ND</v>
      </c>
    </row>
    <row r="37" spans="1:18" ht="65.25" customHeight="1" x14ac:dyDescent="0.25">
      <c r="A37" s="74">
        <v>31</v>
      </c>
      <c r="B37" s="283"/>
      <c r="C37" s="284"/>
      <c r="D37" s="284"/>
      <c r="E37" s="284"/>
      <c r="F37" s="284"/>
      <c r="G37" s="284" t="s">
        <v>27</v>
      </c>
      <c r="H37" s="284"/>
      <c r="I37" s="285"/>
      <c r="J37" s="284" t="s">
        <v>27</v>
      </c>
      <c r="K37" s="284" t="s">
        <v>27</v>
      </c>
      <c r="L37" s="286"/>
      <c r="M37" s="287" t="str">
        <f t="shared" si="2"/>
        <v>ND</v>
      </c>
      <c r="N37" s="288" t="str">
        <f t="shared" si="1"/>
        <v>ND</v>
      </c>
      <c r="O37" s="289" t="str">
        <f t="shared" si="3"/>
        <v>ND</v>
      </c>
      <c r="P37" s="290" t="str">
        <f t="shared" si="4"/>
        <v>ND</v>
      </c>
      <c r="Q37" s="291" t="str">
        <f t="shared" si="5"/>
        <v>ND</v>
      </c>
      <c r="R37" s="292" t="str">
        <f t="shared" si="6"/>
        <v>ND</v>
      </c>
    </row>
    <row r="38" spans="1:18" ht="65.25" customHeight="1" x14ac:dyDescent="0.25">
      <c r="A38" s="74">
        <v>32</v>
      </c>
      <c r="B38" s="283"/>
      <c r="C38" s="284"/>
      <c r="D38" s="284"/>
      <c r="E38" s="284"/>
      <c r="F38" s="284"/>
      <c r="G38" s="284" t="s">
        <v>27</v>
      </c>
      <c r="H38" s="284"/>
      <c r="I38" s="285"/>
      <c r="J38" s="284" t="s">
        <v>27</v>
      </c>
      <c r="K38" s="284" t="s">
        <v>27</v>
      </c>
      <c r="L38" s="286"/>
      <c r="M38" s="287" t="str">
        <f t="shared" si="2"/>
        <v>ND</v>
      </c>
      <c r="N38" s="288" t="str">
        <f t="shared" si="1"/>
        <v>ND</v>
      </c>
      <c r="O38" s="289" t="str">
        <f t="shared" si="3"/>
        <v>ND</v>
      </c>
      <c r="P38" s="290" t="str">
        <f t="shared" si="4"/>
        <v>ND</v>
      </c>
      <c r="Q38" s="291" t="str">
        <f t="shared" si="5"/>
        <v>ND</v>
      </c>
      <c r="R38" s="292" t="str">
        <f t="shared" si="6"/>
        <v>ND</v>
      </c>
    </row>
    <row r="39" spans="1:18" ht="65.25" customHeight="1" x14ac:dyDescent="0.25">
      <c r="A39" s="74">
        <v>33</v>
      </c>
      <c r="B39" s="283"/>
      <c r="C39" s="284"/>
      <c r="D39" s="284"/>
      <c r="E39" s="284"/>
      <c r="F39" s="284"/>
      <c r="G39" s="284" t="s">
        <v>27</v>
      </c>
      <c r="H39" s="284"/>
      <c r="I39" s="285"/>
      <c r="J39" s="284" t="s">
        <v>27</v>
      </c>
      <c r="K39" s="284" t="s">
        <v>27</v>
      </c>
      <c r="L39" s="286"/>
      <c r="M39" s="287" t="str">
        <f t="shared" si="2"/>
        <v>ND</v>
      </c>
      <c r="N39" s="288" t="str">
        <f t="shared" si="1"/>
        <v>ND</v>
      </c>
      <c r="O39" s="289" t="str">
        <f t="shared" si="3"/>
        <v>ND</v>
      </c>
      <c r="P39" s="290" t="str">
        <f t="shared" si="4"/>
        <v>ND</v>
      </c>
      <c r="Q39" s="291" t="str">
        <f t="shared" si="5"/>
        <v>ND</v>
      </c>
      <c r="R39" s="292" t="str">
        <f t="shared" si="6"/>
        <v>ND</v>
      </c>
    </row>
    <row r="40" spans="1:18" ht="65.25" customHeight="1" x14ac:dyDescent="0.25">
      <c r="A40" s="74">
        <v>34</v>
      </c>
      <c r="B40" s="283"/>
      <c r="C40" s="284"/>
      <c r="D40" s="284"/>
      <c r="E40" s="284"/>
      <c r="F40" s="284"/>
      <c r="G40" s="284" t="s">
        <v>27</v>
      </c>
      <c r="H40" s="284"/>
      <c r="I40" s="285"/>
      <c r="J40" s="284" t="s">
        <v>27</v>
      </c>
      <c r="K40" s="284" t="s">
        <v>27</v>
      </c>
      <c r="L40" s="286"/>
      <c r="M40" s="287" t="str">
        <f t="shared" si="2"/>
        <v>ND</v>
      </c>
      <c r="N40" s="288" t="str">
        <f t="shared" si="1"/>
        <v>ND</v>
      </c>
      <c r="O40" s="289" t="str">
        <f t="shared" si="3"/>
        <v>ND</v>
      </c>
      <c r="P40" s="290" t="str">
        <f t="shared" si="4"/>
        <v>ND</v>
      </c>
      <c r="Q40" s="291" t="str">
        <f t="shared" si="5"/>
        <v>ND</v>
      </c>
      <c r="R40" s="292" t="str">
        <f t="shared" si="6"/>
        <v>ND</v>
      </c>
    </row>
    <row r="41" spans="1:18" ht="65.25" customHeight="1" x14ac:dyDescent="0.25">
      <c r="A41" s="74">
        <v>35</v>
      </c>
      <c r="B41" s="283"/>
      <c r="C41" s="284"/>
      <c r="D41" s="284"/>
      <c r="E41" s="284"/>
      <c r="F41" s="284"/>
      <c r="G41" s="284" t="s">
        <v>27</v>
      </c>
      <c r="H41" s="284"/>
      <c r="I41" s="285"/>
      <c r="J41" s="284" t="s">
        <v>27</v>
      </c>
      <c r="K41" s="284" t="s">
        <v>27</v>
      </c>
      <c r="L41" s="286"/>
      <c r="M41" s="287" t="str">
        <f t="shared" si="2"/>
        <v>ND</v>
      </c>
      <c r="N41" s="288" t="str">
        <f t="shared" si="1"/>
        <v>ND</v>
      </c>
      <c r="O41" s="289" t="str">
        <f t="shared" si="3"/>
        <v>ND</v>
      </c>
      <c r="P41" s="290" t="str">
        <f t="shared" si="4"/>
        <v>ND</v>
      </c>
      <c r="Q41" s="291" t="str">
        <f t="shared" si="5"/>
        <v>ND</v>
      </c>
      <c r="R41" s="292" t="str">
        <f t="shared" si="6"/>
        <v>ND</v>
      </c>
    </row>
    <row r="42" spans="1:18" ht="65.25" customHeight="1" x14ac:dyDescent="0.25">
      <c r="A42" s="74">
        <v>36</v>
      </c>
      <c r="B42" s="283"/>
      <c r="C42" s="284"/>
      <c r="D42" s="284"/>
      <c r="E42" s="284"/>
      <c r="F42" s="284"/>
      <c r="G42" s="284" t="s">
        <v>27</v>
      </c>
      <c r="H42" s="284"/>
      <c r="I42" s="285"/>
      <c r="J42" s="284" t="s">
        <v>27</v>
      </c>
      <c r="K42" s="284" t="s">
        <v>27</v>
      </c>
      <c r="L42" s="286"/>
      <c r="M42" s="287" t="str">
        <f t="shared" si="2"/>
        <v>ND</v>
      </c>
      <c r="N42" s="288" t="str">
        <f t="shared" si="1"/>
        <v>ND</v>
      </c>
      <c r="O42" s="289" t="str">
        <f t="shared" si="3"/>
        <v>ND</v>
      </c>
      <c r="P42" s="290" t="str">
        <f t="shared" si="4"/>
        <v>ND</v>
      </c>
      <c r="Q42" s="291" t="str">
        <f t="shared" si="5"/>
        <v>ND</v>
      </c>
      <c r="R42" s="292" t="str">
        <f t="shared" si="6"/>
        <v>ND</v>
      </c>
    </row>
    <row r="43" spans="1:18" ht="65.25" customHeight="1" x14ac:dyDescent="0.25">
      <c r="A43" s="74">
        <v>37</v>
      </c>
      <c r="B43" s="283"/>
      <c r="C43" s="284"/>
      <c r="D43" s="284"/>
      <c r="E43" s="284"/>
      <c r="F43" s="284"/>
      <c r="G43" s="284" t="s">
        <v>27</v>
      </c>
      <c r="H43" s="284"/>
      <c r="I43" s="285"/>
      <c r="J43" s="284" t="s">
        <v>27</v>
      </c>
      <c r="K43" s="284" t="s">
        <v>27</v>
      </c>
      <c r="L43" s="286"/>
      <c r="M43" s="287" t="str">
        <f t="shared" si="2"/>
        <v>ND</v>
      </c>
      <c r="N43" s="288" t="str">
        <f t="shared" si="1"/>
        <v>ND</v>
      </c>
      <c r="O43" s="289" t="str">
        <f t="shared" si="3"/>
        <v>ND</v>
      </c>
      <c r="P43" s="290" t="str">
        <f t="shared" si="4"/>
        <v>ND</v>
      </c>
      <c r="Q43" s="291" t="str">
        <f t="shared" si="5"/>
        <v>ND</v>
      </c>
      <c r="R43" s="292" t="str">
        <f t="shared" si="6"/>
        <v>ND</v>
      </c>
    </row>
    <row r="44" spans="1:18" ht="65.25" customHeight="1" x14ac:dyDescent="0.25">
      <c r="A44" s="74">
        <v>38</v>
      </c>
      <c r="B44" s="283"/>
      <c r="C44" s="284"/>
      <c r="D44" s="284"/>
      <c r="E44" s="284"/>
      <c r="F44" s="284"/>
      <c r="G44" s="284" t="s">
        <v>27</v>
      </c>
      <c r="H44" s="284"/>
      <c r="I44" s="285"/>
      <c r="J44" s="284" t="s">
        <v>27</v>
      </c>
      <c r="K44" s="284" t="s">
        <v>27</v>
      </c>
      <c r="L44" s="286"/>
      <c r="M44" s="287" t="str">
        <f t="shared" si="2"/>
        <v>ND</v>
      </c>
      <c r="N44" s="288" t="str">
        <f t="shared" si="1"/>
        <v>ND</v>
      </c>
      <c r="O44" s="289" t="str">
        <f t="shared" si="3"/>
        <v>ND</v>
      </c>
      <c r="P44" s="290" t="str">
        <f t="shared" si="4"/>
        <v>ND</v>
      </c>
      <c r="Q44" s="291" t="str">
        <f t="shared" si="5"/>
        <v>ND</v>
      </c>
      <c r="R44" s="292" t="str">
        <f t="shared" si="6"/>
        <v>ND</v>
      </c>
    </row>
    <row r="45" spans="1:18" ht="65.25" customHeight="1" x14ac:dyDescent="0.25">
      <c r="A45" s="74">
        <v>39</v>
      </c>
      <c r="B45" s="283"/>
      <c r="C45" s="284"/>
      <c r="D45" s="284"/>
      <c r="E45" s="284"/>
      <c r="F45" s="284"/>
      <c r="G45" s="284" t="s">
        <v>27</v>
      </c>
      <c r="H45" s="284"/>
      <c r="I45" s="285"/>
      <c r="J45" s="284" t="s">
        <v>27</v>
      </c>
      <c r="K45" s="284" t="s">
        <v>27</v>
      </c>
      <c r="L45" s="286"/>
      <c r="M45" s="287" t="str">
        <f t="shared" si="2"/>
        <v>ND</v>
      </c>
      <c r="N45" s="288" t="str">
        <f t="shared" si="1"/>
        <v>ND</v>
      </c>
      <c r="O45" s="289" t="str">
        <f t="shared" si="3"/>
        <v>ND</v>
      </c>
      <c r="P45" s="290" t="str">
        <f t="shared" si="4"/>
        <v>ND</v>
      </c>
      <c r="Q45" s="291" t="str">
        <f t="shared" si="5"/>
        <v>ND</v>
      </c>
      <c r="R45" s="292" t="str">
        <f t="shared" si="6"/>
        <v>ND</v>
      </c>
    </row>
    <row r="46" spans="1:18" ht="65.25" customHeight="1" x14ac:dyDescent="0.25">
      <c r="A46" s="74">
        <v>40</v>
      </c>
      <c r="B46" s="283"/>
      <c r="C46" s="284"/>
      <c r="D46" s="284"/>
      <c r="E46" s="284"/>
      <c r="F46" s="284"/>
      <c r="G46" s="284" t="s">
        <v>27</v>
      </c>
      <c r="H46" s="284"/>
      <c r="I46" s="285"/>
      <c r="J46" s="284" t="s">
        <v>27</v>
      </c>
      <c r="K46" s="284" t="s">
        <v>27</v>
      </c>
      <c r="L46" s="286"/>
      <c r="M46" s="287" t="str">
        <f t="shared" si="2"/>
        <v>ND</v>
      </c>
      <c r="N46" s="288" t="str">
        <f t="shared" si="1"/>
        <v>ND</v>
      </c>
      <c r="O46" s="289" t="str">
        <f t="shared" si="3"/>
        <v>ND</v>
      </c>
      <c r="P46" s="290" t="str">
        <f t="shared" si="4"/>
        <v>ND</v>
      </c>
      <c r="Q46" s="291" t="str">
        <f t="shared" si="5"/>
        <v>ND</v>
      </c>
      <c r="R46" s="292" t="str">
        <f t="shared" si="6"/>
        <v>ND</v>
      </c>
    </row>
    <row r="47" spans="1:18" ht="65.25" customHeight="1" x14ac:dyDescent="0.25">
      <c r="A47" s="74">
        <v>41</v>
      </c>
      <c r="B47" s="283"/>
      <c r="C47" s="284"/>
      <c r="D47" s="284"/>
      <c r="E47" s="284"/>
      <c r="F47" s="284"/>
      <c r="G47" s="284" t="s">
        <v>27</v>
      </c>
      <c r="H47" s="284"/>
      <c r="I47" s="285"/>
      <c r="J47" s="284" t="s">
        <v>27</v>
      </c>
      <c r="K47" s="284" t="s">
        <v>27</v>
      </c>
      <c r="L47" s="286"/>
      <c r="M47" s="287" t="str">
        <f t="shared" si="2"/>
        <v>ND</v>
      </c>
      <c r="N47" s="288" t="str">
        <f t="shared" si="1"/>
        <v>ND</v>
      </c>
      <c r="O47" s="289" t="str">
        <f t="shared" si="3"/>
        <v>ND</v>
      </c>
      <c r="P47" s="290" t="str">
        <f t="shared" si="4"/>
        <v>ND</v>
      </c>
      <c r="Q47" s="291" t="str">
        <f t="shared" si="5"/>
        <v>ND</v>
      </c>
      <c r="R47" s="292" t="str">
        <f t="shared" si="6"/>
        <v>ND</v>
      </c>
    </row>
    <row r="48" spans="1:18" ht="65.25" customHeight="1" x14ac:dyDescent="0.25">
      <c r="A48" s="74">
        <v>42</v>
      </c>
      <c r="B48" s="283"/>
      <c r="C48" s="284"/>
      <c r="D48" s="284"/>
      <c r="E48" s="284"/>
      <c r="F48" s="284"/>
      <c r="G48" s="284" t="s">
        <v>27</v>
      </c>
      <c r="H48" s="284"/>
      <c r="I48" s="285"/>
      <c r="J48" s="284" t="s">
        <v>27</v>
      </c>
      <c r="K48" s="284" t="s">
        <v>27</v>
      </c>
      <c r="L48" s="286"/>
      <c r="M48" s="287" t="str">
        <f t="shared" si="2"/>
        <v>ND</v>
      </c>
      <c r="N48" s="288" t="str">
        <f t="shared" si="1"/>
        <v>ND</v>
      </c>
      <c r="O48" s="289" t="str">
        <f t="shared" si="3"/>
        <v>ND</v>
      </c>
      <c r="P48" s="290" t="str">
        <f t="shared" si="4"/>
        <v>ND</v>
      </c>
      <c r="Q48" s="291" t="str">
        <f t="shared" si="5"/>
        <v>ND</v>
      </c>
      <c r="R48" s="292" t="str">
        <f t="shared" si="6"/>
        <v>ND</v>
      </c>
    </row>
    <row r="49" spans="1:18" ht="65.25" customHeight="1" x14ac:dyDescent="0.25">
      <c r="A49" s="74">
        <v>43</v>
      </c>
      <c r="B49" s="283"/>
      <c r="C49" s="284"/>
      <c r="D49" s="284"/>
      <c r="E49" s="284"/>
      <c r="F49" s="284"/>
      <c r="G49" s="284" t="s">
        <v>27</v>
      </c>
      <c r="H49" s="284"/>
      <c r="I49" s="285"/>
      <c r="J49" s="284" t="s">
        <v>27</v>
      </c>
      <c r="K49" s="284" t="s">
        <v>27</v>
      </c>
      <c r="L49" s="286"/>
      <c r="M49" s="287" t="str">
        <f t="shared" si="2"/>
        <v>ND</v>
      </c>
      <c r="N49" s="288" t="str">
        <f t="shared" si="1"/>
        <v>ND</v>
      </c>
      <c r="O49" s="289" t="str">
        <f t="shared" si="3"/>
        <v>ND</v>
      </c>
      <c r="P49" s="290" t="str">
        <f t="shared" si="4"/>
        <v>ND</v>
      </c>
      <c r="Q49" s="291" t="str">
        <f t="shared" si="5"/>
        <v>ND</v>
      </c>
      <c r="R49" s="292" t="str">
        <f t="shared" si="6"/>
        <v>ND</v>
      </c>
    </row>
    <row r="50" spans="1:18" ht="65.25" customHeight="1" x14ac:dyDescent="0.25">
      <c r="A50" s="74">
        <v>44</v>
      </c>
      <c r="B50" s="283"/>
      <c r="C50" s="284"/>
      <c r="D50" s="284"/>
      <c r="E50" s="284"/>
      <c r="F50" s="284"/>
      <c r="G50" s="284" t="s">
        <v>27</v>
      </c>
      <c r="H50" s="284"/>
      <c r="I50" s="285"/>
      <c r="J50" s="284" t="s">
        <v>27</v>
      </c>
      <c r="K50" s="284" t="s">
        <v>27</v>
      </c>
      <c r="L50" s="286"/>
      <c r="M50" s="287" t="str">
        <f t="shared" si="2"/>
        <v>ND</v>
      </c>
      <c r="N50" s="288" t="str">
        <f t="shared" si="1"/>
        <v>ND</v>
      </c>
      <c r="O50" s="289" t="str">
        <f t="shared" si="3"/>
        <v>ND</v>
      </c>
      <c r="P50" s="290" t="str">
        <f t="shared" si="4"/>
        <v>ND</v>
      </c>
      <c r="Q50" s="291" t="str">
        <f t="shared" si="5"/>
        <v>ND</v>
      </c>
      <c r="R50" s="292" t="str">
        <f t="shared" si="6"/>
        <v>ND</v>
      </c>
    </row>
    <row r="51" spans="1:18" ht="65.25" customHeight="1" x14ac:dyDescent="0.25">
      <c r="A51" s="74">
        <v>45</v>
      </c>
      <c r="B51" s="283"/>
      <c r="C51" s="284"/>
      <c r="D51" s="284"/>
      <c r="E51" s="284"/>
      <c r="F51" s="284"/>
      <c r="G51" s="284" t="s">
        <v>27</v>
      </c>
      <c r="H51" s="284"/>
      <c r="I51" s="285"/>
      <c r="J51" s="284" t="s">
        <v>27</v>
      </c>
      <c r="K51" s="284" t="s">
        <v>27</v>
      </c>
      <c r="L51" s="286"/>
      <c r="M51" s="287" t="str">
        <f t="shared" si="2"/>
        <v>ND</v>
      </c>
      <c r="N51" s="288" t="str">
        <f t="shared" si="1"/>
        <v>ND</v>
      </c>
      <c r="O51" s="289" t="str">
        <f t="shared" si="3"/>
        <v>ND</v>
      </c>
      <c r="P51" s="290" t="str">
        <f t="shared" si="4"/>
        <v>ND</v>
      </c>
      <c r="Q51" s="291" t="str">
        <f t="shared" si="5"/>
        <v>ND</v>
      </c>
      <c r="R51" s="292" t="str">
        <f t="shared" si="6"/>
        <v>ND</v>
      </c>
    </row>
    <row r="52" spans="1:18" ht="65.25" customHeight="1" x14ac:dyDescent="0.25">
      <c r="A52" s="74">
        <v>46</v>
      </c>
      <c r="B52" s="283"/>
      <c r="C52" s="284"/>
      <c r="D52" s="284"/>
      <c r="E52" s="284"/>
      <c r="F52" s="284"/>
      <c r="G52" s="284" t="s">
        <v>27</v>
      </c>
      <c r="H52" s="284"/>
      <c r="I52" s="285"/>
      <c r="J52" s="284" t="s">
        <v>27</v>
      </c>
      <c r="K52" s="284" t="s">
        <v>27</v>
      </c>
      <c r="L52" s="286"/>
      <c r="M52" s="287" t="str">
        <f t="shared" si="2"/>
        <v>ND</v>
      </c>
      <c r="N52" s="288" t="str">
        <f t="shared" si="1"/>
        <v>ND</v>
      </c>
      <c r="O52" s="289" t="str">
        <f t="shared" si="3"/>
        <v>ND</v>
      </c>
      <c r="P52" s="290" t="str">
        <f t="shared" si="4"/>
        <v>ND</v>
      </c>
      <c r="Q52" s="291" t="str">
        <f t="shared" si="5"/>
        <v>ND</v>
      </c>
      <c r="R52" s="292" t="str">
        <f t="shared" si="6"/>
        <v>ND</v>
      </c>
    </row>
    <row r="53" spans="1:18" ht="65.25" customHeight="1" x14ac:dyDescent="0.25">
      <c r="A53" s="74">
        <v>47</v>
      </c>
      <c r="B53" s="283"/>
      <c r="C53" s="284"/>
      <c r="D53" s="284"/>
      <c r="E53" s="284"/>
      <c r="F53" s="284"/>
      <c r="G53" s="284" t="s">
        <v>27</v>
      </c>
      <c r="H53" s="284"/>
      <c r="I53" s="285"/>
      <c r="J53" s="284" t="s">
        <v>27</v>
      </c>
      <c r="K53" s="284" t="s">
        <v>27</v>
      </c>
      <c r="L53" s="286"/>
      <c r="M53" s="287" t="str">
        <f t="shared" si="2"/>
        <v>ND</v>
      </c>
      <c r="N53" s="288" t="str">
        <f t="shared" si="1"/>
        <v>ND</v>
      </c>
      <c r="O53" s="289" t="str">
        <f t="shared" si="3"/>
        <v>ND</v>
      </c>
      <c r="P53" s="290" t="str">
        <f t="shared" si="4"/>
        <v>ND</v>
      </c>
      <c r="Q53" s="291" t="str">
        <f t="shared" si="5"/>
        <v>ND</v>
      </c>
      <c r="R53" s="292" t="str">
        <f t="shared" si="6"/>
        <v>ND</v>
      </c>
    </row>
    <row r="54" spans="1:18" ht="65.25" customHeight="1" x14ac:dyDescent="0.25">
      <c r="A54" s="74">
        <v>48</v>
      </c>
      <c r="B54" s="283"/>
      <c r="C54" s="284"/>
      <c r="D54" s="284"/>
      <c r="E54" s="284"/>
      <c r="F54" s="284"/>
      <c r="G54" s="284" t="s">
        <v>27</v>
      </c>
      <c r="H54" s="284"/>
      <c r="I54" s="285"/>
      <c r="J54" s="284" t="s">
        <v>27</v>
      </c>
      <c r="K54" s="284" t="s">
        <v>27</v>
      </c>
      <c r="L54" s="286"/>
      <c r="M54" s="287" t="str">
        <f t="shared" si="2"/>
        <v>ND</v>
      </c>
      <c r="N54" s="288" t="str">
        <f t="shared" si="1"/>
        <v>ND</v>
      </c>
      <c r="O54" s="289" t="str">
        <f t="shared" si="3"/>
        <v>ND</v>
      </c>
      <c r="P54" s="290" t="str">
        <f t="shared" si="4"/>
        <v>ND</v>
      </c>
      <c r="Q54" s="291" t="str">
        <f t="shared" si="5"/>
        <v>ND</v>
      </c>
      <c r="R54" s="292" t="str">
        <f t="shared" si="6"/>
        <v>ND</v>
      </c>
    </row>
    <row r="55" spans="1:18" ht="65.25" customHeight="1" x14ac:dyDescent="0.25">
      <c r="A55" s="74">
        <v>49</v>
      </c>
      <c r="B55" s="283"/>
      <c r="C55" s="284"/>
      <c r="D55" s="284"/>
      <c r="E55" s="284"/>
      <c r="F55" s="284"/>
      <c r="G55" s="284" t="s">
        <v>27</v>
      </c>
      <c r="H55" s="284"/>
      <c r="I55" s="285"/>
      <c r="J55" s="284" t="s">
        <v>27</v>
      </c>
      <c r="K55" s="284" t="s">
        <v>27</v>
      </c>
      <c r="L55" s="286"/>
      <c r="M55" s="287" t="str">
        <f t="shared" si="2"/>
        <v>ND</v>
      </c>
      <c r="N55" s="288" t="str">
        <f t="shared" si="1"/>
        <v>ND</v>
      </c>
      <c r="O55" s="289" t="str">
        <f t="shared" si="3"/>
        <v>ND</v>
      </c>
      <c r="P55" s="290" t="str">
        <f t="shared" si="4"/>
        <v>ND</v>
      </c>
      <c r="Q55" s="291" t="str">
        <f t="shared" si="5"/>
        <v>ND</v>
      </c>
      <c r="R55" s="292" t="str">
        <f t="shared" si="6"/>
        <v>ND</v>
      </c>
    </row>
    <row r="56" spans="1:18" ht="65.25" customHeight="1" x14ac:dyDescent="0.25">
      <c r="A56" s="74">
        <v>50</v>
      </c>
      <c r="B56" s="283"/>
      <c r="C56" s="284"/>
      <c r="D56" s="284"/>
      <c r="E56" s="284"/>
      <c r="F56" s="284"/>
      <c r="G56" s="284" t="s">
        <v>27</v>
      </c>
      <c r="H56" s="284"/>
      <c r="I56" s="285"/>
      <c r="J56" s="284" t="s">
        <v>27</v>
      </c>
      <c r="K56" s="284" t="s">
        <v>27</v>
      </c>
      <c r="L56" s="286"/>
      <c r="M56" s="287" t="str">
        <f t="shared" si="2"/>
        <v>ND</v>
      </c>
      <c r="N56" s="288" t="str">
        <f t="shared" si="1"/>
        <v>ND</v>
      </c>
      <c r="O56" s="289" t="str">
        <f t="shared" si="3"/>
        <v>ND</v>
      </c>
      <c r="P56" s="290" t="str">
        <f t="shared" si="4"/>
        <v>ND</v>
      </c>
      <c r="Q56" s="291" t="str">
        <f t="shared" si="5"/>
        <v>ND</v>
      </c>
      <c r="R56" s="292" t="str">
        <f t="shared" si="6"/>
        <v>ND</v>
      </c>
    </row>
    <row r="57" spans="1:18" ht="65.25" customHeight="1" x14ac:dyDescent="0.25">
      <c r="A57" s="74">
        <v>51</v>
      </c>
      <c r="B57" s="283"/>
      <c r="C57" s="284"/>
      <c r="D57" s="284"/>
      <c r="E57" s="284"/>
      <c r="F57" s="284"/>
      <c r="G57" s="284" t="s">
        <v>27</v>
      </c>
      <c r="H57" s="284"/>
      <c r="I57" s="285"/>
      <c r="J57" s="284" t="s">
        <v>27</v>
      </c>
      <c r="K57" s="284" t="s">
        <v>27</v>
      </c>
      <c r="L57" s="286"/>
      <c r="M57" s="287" t="str">
        <f t="shared" si="2"/>
        <v>ND</v>
      </c>
      <c r="N57" s="288" t="str">
        <f t="shared" si="1"/>
        <v>ND</v>
      </c>
      <c r="O57" s="289" t="str">
        <f t="shared" si="3"/>
        <v>ND</v>
      </c>
      <c r="P57" s="290" t="str">
        <f t="shared" si="4"/>
        <v>ND</v>
      </c>
      <c r="Q57" s="291" t="str">
        <f t="shared" si="5"/>
        <v>ND</v>
      </c>
      <c r="R57" s="292" t="str">
        <f t="shared" si="6"/>
        <v>ND</v>
      </c>
    </row>
    <row r="58" spans="1:18" ht="65.25" customHeight="1" x14ac:dyDescent="0.25">
      <c r="A58" s="74">
        <v>52</v>
      </c>
      <c r="B58" s="283"/>
      <c r="C58" s="284"/>
      <c r="D58" s="284"/>
      <c r="E58" s="284"/>
      <c r="F58" s="284"/>
      <c r="G58" s="284" t="s">
        <v>27</v>
      </c>
      <c r="H58" s="284"/>
      <c r="I58" s="285"/>
      <c r="J58" s="284" t="s">
        <v>27</v>
      </c>
      <c r="K58" s="284" t="s">
        <v>27</v>
      </c>
      <c r="L58" s="286"/>
      <c r="M58" s="287" t="str">
        <f t="shared" si="2"/>
        <v>ND</v>
      </c>
      <c r="N58" s="288" t="str">
        <f t="shared" si="1"/>
        <v>ND</v>
      </c>
      <c r="O58" s="289" t="str">
        <f t="shared" si="3"/>
        <v>ND</v>
      </c>
      <c r="P58" s="290" t="str">
        <f t="shared" si="4"/>
        <v>ND</v>
      </c>
      <c r="Q58" s="291" t="str">
        <f t="shared" si="5"/>
        <v>ND</v>
      </c>
      <c r="R58" s="292" t="str">
        <f t="shared" si="6"/>
        <v>ND</v>
      </c>
    </row>
    <row r="59" spans="1:18" ht="65.25" customHeight="1" x14ac:dyDescent="0.25">
      <c r="A59" s="74">
        <v>53</v>
      </c>
      <c r="B59" s="283"/>
      <c r="C59" s="284"/>
      <c r="D59" s="284"/>
      <c r="E59" s="284"/>
      <c r="F59" s="284"/>
      <c r="G59" s="284" t="s">
        <v>27</v>
      </c>
      <c r="H59" s="284"/>
      <c r="I59" s="285"/>
      <c r="J59" s="284" t="s">
        <v>27</v>
      </c>
      <c r="K59" s="284" t="s">
        <v>27</v>
      </c>
      <c r="L59" s="286"/>
      <c r="M59" s="287" t="str">
        <f t="shared" si="2"/>
        <v>ND</v>
      </c>
      <c r="N59" s="288" t="str">
        <f t="shared" si="1"/>
        <v>ND</v>
      </c>
      <c r="O59" s="289" t="str">
        <f t="shared" si="3"/>
        <v>ND</v>
      </c>
      <c r="P59" s="290" t="str">
        <f t="shared" si="4"/>
        <v>ND</v>
      </c>
      <c r="Q59" s="291" t="str">
        <f t="shared" si="5"/>
        <v>ND</v>
      </c>
      <c r="R59" s="292" t="str">
        <f t="shared" si="6"/>
        <v>ND</v>
      </c>
    </row>
    <row r="60" spans="1:18" ht="65.25" customHeight="1" x14ac:dyDescent="0.25">
      <c r="A60" s="74">
        <v>54</v>
      </c>
      <c r="B60" s="283"/>
      <c r="C60" s="284"/>
      <c r="D60" s="284"/>
      <c r="E60" s="284"/>
      <c r="F60" s="284"/>
      <c r="G60" s="284" t="s">
        <v>27</v>
      </c>
      <c r="H60" s="284"/>
      <c r="I60" s="285"/>
      <c r="J60" s="284" t="s">
        <v>27</v>
      </c>
      <c r="K60" s="284" t="s">
        <v>27</v>
      </c>
      <c r="L60" s="286"/>
      <c r="M60" s="287" t="str">
        <f t="shared" si="2"/>
        <v>ND</v>
      </c>
      <c r="N60" s="288" t="str">
        <f t="shared" si="1"/>
        <v>ND</v>
      </c>
      <c r="O60" s="289" t="str">
        <f t="shared" si="3"/>
        <v>ND</v>
      </c>
      <c r="P60" s="290" t="str">
        <f t="shared" si="4"/>
        <v>ND</v>
      </c>
      <c r="Q60" s="291" t="str">
        <f t="shared" si="5"/>
        <v>ND</v>
      </c>
      <c r="R60" s="292" t="str">
        <f t="shared" si="6"/>
        <v>ND</v>
      </c>
    </row>
    <row r="61" spans="1:18" ht="65.25" customHeight="1" x14ac:dyDescent="0.25">
      <c r="A61" s="74">
        <v>55</v>
      </c>
      <c r="B61" s="283"/>
      <c r="C61" s="284"/>
      <c r="D61" s="284"/>
      <c r="E61" s="284"/>
      <c r="F61" s="284"/>
      <c r="G61" s="284" t="s">
        <v>27</v>
      </c>
      <c r="H61" s="284"/>
      <c r="I61" s="285"/>
      <c r="J61" s="284" t="s">
        <v>27</v>
      </c>
      <c r="K61" s="284" t="s">
        <v>27</v>
      </c>
      <c r="L61" s="286"/>
      <c r="M61" s="287" t="str">
        <f t="shared" si="2"/>
        <v>ND</v>
      </c>
      <c r="N61" s="288" t="str">
        <f t="shared" si="1"/>
        <v>ND</v>
      </c>
      <c r="O61" s="289" t="str">
        <f t="shared" si="3"/>
        <v>ND</v>
      </c>
      <c r="P61" s="290" t="str">
        <f t="shared" si="4"/>
        <v>ND</v>
      </c>
      <c r="Q61" s="291" t="str">
        <f t="shared" si="5"/>
        <v>ND</v>
      </c>
      <c r="R61" s="292" t="str">
        <f t="shared" si="6"/>
        <v>ND</v>
      </c>
    </row>
    <row r="62" spans="1:18" ht="65.25" customHeight="1" x14ac:dyDescent="0.25">
      <c r="A62" s="74">
        <v>56</v>
      </c>
      <c r="B62" s="283"/>
      <c r="C62" s="284"/>
      <c r="D62" s="284"/>
      <c r="E62" s="284"/>
      <c r="F62" s="284"/>
      <c r="G62" s="284" t="s">
        <v>27</v>
      </c>
      <c r="H62" s="284"/>
      <c r="I62" s="285"/>
      <c r="J62" s="284" t="s">
        <v>27</v>
      </c>
      <c r="K62" s="284" t="s">
        <v>27</v>
      </c>
      <c r="L62" s="286"/>
      <c r="M62" s="287" t="str">
        <f t="shared" si="2"/>
        <v>ND</v>
      </c>
      <c r="N62" s="288" t="str">
        <f t="shared" si="1"/>
        <v>ND</v>
      </c>
      <c r="O62" s="289" t="str">
        <f t="shared" si="3"/>
        <v>ND</v>
      </c>
      <c r="P62" s="290" t="str">
        <f t="shared" si="4"/>
        <v>ND</v>
      </c>
      <c r="Q62" s="291" t="str">
        <f t="shared" si="5"/>
        <v>ND</v>
      </c>
      <c r="R62" s="292" t="str">
        <f t="shared" si="6"/>
        <v>ND</v>
      </c>
    </row>
    <row r="63" spans="1:18" ht="65.25" customHeight="1" x14ac:dyDescent="0.25">
      <c r="A63" s="74">
        <v>57</v>
      </c>
      <c r="B63" s="283"/>
      <c r="C63" s="284"/>
      <c r="D63" s="284"/>
      <c r="E63" s="284"/>
      <c r="F63" s="284"/>
      <c r="G63" s="284" t="s">
        <v>27</v>
      </c>
      <c r="H63" s="284"/>
      <c r="I63" s="285"/>
      <c r="J63" s="284" t="s">
        <v>27</v>
      </c>
      <c r="K63" s="284" t="s">
        <v>27</v>
      </c>
      <c r="L63" s="286"/>
      <c r="M63" s="287" t="str">
        <f t="shared" si="2"/>
        <v>ND</v>
      </c>
      <c r="N63" s="288" t="str">
        <f t="shared" si="1"/>
        <v>ND</v>
      </c>
      <c r="O63" s="289" t="str">
        <f t="shared" si="3"/>
        <v>ND</v>
      </c>
      <c r="P63" s="290" t="str">
        <f t="shared" si="4"/>
        <v>ND</v>
      </c>
      <c r="Q63" s="291" t="str">
        <f t="shared" si="5"/>
        <v>ND</v>
      </c>
      <c r="R63" s="292" t="str">
        <f t="shared" si="6"/>
        <v>ND</v>
      </c>
    </row>
    <row r="64" spans="1:18" ht="65.25" customHeight="1" x14ac:dyDescent="0.25">
      <c r="A64" s="74">
        <v>58</v>
      </c>
      <c r="B64" s="283"/>
      <c r="C64" s="284"/>
      <c r="D64" s="284"/>
      <c r="E64" s="284"/>
      <c r="F64" s="284"/>
      <c r="G64" s="284" t="s">
        <v>27</v>
      </c>
      <c r="H64" s="284"/>
      <c r="I64" s="285"/>
      <c r="J64" s="284" t="s">
        <v>27</v>
      </c>
      <c r="K64" s="284" t="s">
        <v>27</v>
      </c>
      <c r="L64" s="286"/>
      <c r="M64" s="287" t="str">
        <f t="shared" si="2"/>
        <v>ND</v>
      </c>
      <c r="N64" s="288" t="str">
        <f t="shared" si="1"/>
        <v>ND</v>
      </c>
      <c r="O64" s="289" t="str">
        <f t="shared" si="3"/>
        <v>ND</v>
      </c>
      <c r="P64" s="290" t="str">
        <f t="shared" si="4"/>
        <v>ND</v>
      </c>
      <c r="Q64" s="291" t="str">
        <f t="shared" si="5"/>
        <v>ND</v>
      </c>
      <c r="R64" s="292" t="str">
        <f t="shared" si="6"/>
        <v>ND</v>
      </c>
    </row>
    <row r="65" spans="1:18" ht="65.25" customHeight="1" x14ac:dyDescent="0.25">
      <c r="A65" s="74">
        <v>59</v>
      </c>
      <c r="B65" s="283"/>
      <c r="C65" s="284"/>
      <c r="D65" s="284"/>
      <c r="E65" s="284"/>
      <c r="F65" s="284"/>
      <c r="G65" s="284" t="s">
        <v>27</v>
      </c>
      <c r="H65" s="284"/>
      <c r="I65" s="285"/>
      <c r="J65" s="284" t="s">
        <v>27</v>
      </c>
      <c r="K65" s="284" t="s">
        <v>27</v>
      </c>
      <c r="L65" s="286"/>
      <c r="M65" s="287" t="str">
        <f t="shared" si="2"/>
        <v>ND</v>
      </c>
      <c r="N65" s="288" t="str">
        <f t="shared" si="1"/>
        <v>ND</v>
      </c>
      <c r="O65" s="289" t="str">
        <f t="shared" si="3"/>
        <v>ND</v>
      </c>
      <c r="P65" s="290" t="str">
        <f t="shared" si="4"/>
        <v>ND</v>
      </c>
      <c r="Q65" s="291" t="str">
        <f t="shared" si="5"/>
        <v>ND</v>
      </c>
      <c r="R65" s="292" t="str">
        <f t="shared" si="6"/>
        <v>ND</v>
      </c>
    </row>
    <row r="66" spans="1:18" ht="65.25" customHeight="1" x14ac:dyDescent="0.25">
      <c r="A66" s="74">
        <v>60</v>
      </c>
      <c r="B66" s="283"/>
      <c r="C66" s="284"/>
      <c r="D66" s="284"/>
      <c r="E66" s="284"/>
      <c r="F66" s="284"/>
      <c r="G66" s="284" t="s">
        <v>27</v>
      </c>
      <c r="H66" s="284"/>
      <c r="I66" s="285"/>
      <c r="J66" s="284" t="s">
        <v>27</v>
      </c>
      <c r="K66" s="284" t="s">
        <v>27</v>
      </c>
      <c r="L66" s="286"/>
      <c r="M66" s="287" t="str">
        <f t="shared" si="2"/>
        <v>ND</v>
      </c>
      <c r="N66" s="288" t="str">
        <f t="shared" si="1"/>
        <v>ND</v>
      </c>
      <c r="O66" s="289" t="str">
        <f t="shared" si="3"/>
        <v>ND</v>
      </c>
      <c r="P66" s="290" t="str">
        <f t="shared" si="4"/>
        <v>ND</v>
      </c>
      <c r="Q66" s="291" t="str">
        <f t="shared" si="5"/>
        <v>ND</v>
      </c>
      <c r="R66" s="292" t="str">
        <f t="shared" si="6"/>
        <v>ND</v>
      </c>
    </row>
    <row r="67" spans="1:18" ht="65.25" customHeight="1" x14ac:dyDescent="0.25">
      <c r="A67" s="74">
        <v>61</v>
      </c>
      <c r="B67" s="283"/>
      <c r="C67" s="284"/>
      <c r="D67" s="284"/>
      <c r="E67" s="284"/>
      <c r="F67" s="284"/>
      <c r="G67" s="284" t="s">
        <v>27</v>
      </c>
      <c r="H67" s="284"/>
      <c r="I67" s="285"/>
      <c r="J67" s="284" t="s">
        <v>27</v>
      </c>
      <c r="K67" s="284" t="s">
        <v>27</v>
      </c>
      <c r="L67" s="286"/>
      <c r="M67" s="287" t="str">
        <f t="shared" si="2"/>
        <v>ND</v>
      </c>
      <c r="N67" s="288" t="str">
        <f t="shared" si="1"/>
        <v>ND</v>
      </c>
      <c r="O67" s="289" t="str">
        <f t="shared" si="3"/>
        <v>ND</v>
      </c>
      <c r="P67" s="290" t="str">
        <f t="shared" si="4"/>
        <v>ND</v>
      </c>
      <c r="Q67" s="291" t="str">
        <f t="shared" si="5"/>
        <v>ND</v>
      </c>
      <c r="R67" s="292" t="str">
        <f t="shared" si="6"/>
        <v>ND</v>
      </c>
    </row>
    <row r="68" spans="1:18" ht="65.25" customHeight="1" x14ac:dyDescent="0.25">
      <c r="A68" s="74">
        <v>62</v>
      </c>
      <c r="B68" s="283"/>
      <c r="C68" s="284"/>
      <c r="D68" s="284"/>
      <c r="E68" s="284"/>
      <c r="F68" s="284"/>
      <c r="G68" s="284" t="s">
        <v>27</v>
      </c>
      <c r="H68" s="284"/>
      <c r="I68" s="285"/>
      <c r="J68" s="284" t="s">
        <v>27</v>
      </c>
      <c r="K68" s="284" t="s">
        <v>27</v>
      </c>
      <c r="L68" s="286"/>
      <c r="M68" s="287" t="str">
        <f t="shared" si="2"/>
        <v>ND</v>
      </c>
      <c r="N68" s="288" t="str">
        <f t="shared" si="1"/>
        <v>ND</v>
      </c>
      <c r="O68" s="289" t="str">
        <f t="shared" si="3"/>
        <v>ND</v>
      </c>
      <c r="P68" s="290" t="str">
        <f t="shared" si="4"/>
        <v>ND</v>
      </c>
      <c r="Q68" s="291" t="str">
        <f t="shared" si="5"/>
        <v>ND</v>
      </c>
      <c r="R68" s="292" t="str">
        <f t="shared" si="6"/>
        <v>ND</v>
      </c>
    </row>
    <row r="69" spans="1:18" ht="65.25" customHeight="1" x14ac:dyDescent="0.25">
      <c r="A69" s="74">
        <v>63</v>
      </c>
      <c r="B69" s="283"/>
      <c r="C69" s="284"/>
      <c r="D69" s="284"/>
      <c r="E69" s="284"/>
      <c r="F69" s="284"/>
      <c r="G69" s="284" t="s">
        <v>27</v>
      </c>
      <c r="H69" s="284"/>
      <c r="I69" s="285"/>
      <c r="J69" s="284" t="s">
        <v>27</v>
      </c>
      <c r="K69" s="284" t="s">
        <v>27</v>
      </c>
      <c r="L69" s="286"/>
      <c r="M69" s="287" t="str">
        <f t="shared" si="2"/>
        <v>ND</v>
      </c>
      <c r="N69" s="288" t="str">
        <f t="shared" si="1"/>
        <v>ND</v>
      </c>
      <c r="O69" s="289" t="str">
        <f t="shared" si="3"/>
        <v>ND</v>
      </c>
      <c r="P69" s="290" t="str">
        <f t="shared" si="4"/>
        <v>ND</v>
      </c>
      <c r="Q69" s="291" t="str">
        <f t="shared" si="5"/>
        <v>ND</v>
      </c>
      <c r="R69" s="292" t="str">
        <f t="shared" si="6"/>
        <v>ND</v>
      </c>
    </row>
    <row r="70" spans="1:18" ht="65.25" customHeight="1" x14ac:dyDescent="0.25">
      <c r="A70" s="74">
        <v>64</v>
      </c>
      <c r="B70" s="283"/>
      <c r="C70" s="284"/>
      <c r="D70" s="284"/>
      <c r="E70" s="284"/>
      <c r="F70" s="284"/>
      <c r="G70" s="284" t="s">
        <v>27</v>
      </c>
      <c r="H70" s="284"/>
      <c r="I70" s="285"/>
      <c r="J70" s="284" t="s">
        <v>27</v>
      </c>
      <c r="K70" s="284" t="s">
        <v>27</v>
      </c>
      <c r="L70" s="286"/>
      <c r="M70" s="287" t="str">
        <f t="shared" si="2"/>
        <v>ND</v>
      </c>
      <c r="N70" s="288" t="str">
        <f t="shared" si="1"/>
        <v>ND</v>
      </c>
      <c r="O70" s="289" t="str">
        <f t="shared" si="3"/>
        <v>ND</v>
      </c>
      <c r="P70" s="290" t="str">
        <f t="shared" si="4"/>
        <v>ND</v>
      </c>
      <c r="Q70" s="291" t="str">
        <f t="shared" si="5"/>
        <v>ND</v>
      </c>
      <c r="R70" s="292" t="str">
        <f t="shared" si="6"/>
        <v>ND</v>
      </c>
    </row>
    <row r="71" spans="1:18" ht="65.25" customHeight="1" x14ac:dyDescent="0.25">
      <c r="A71" s="74">
        <v>65</v>
      </c>
      <c r="B71" s="283"/>
      <c r="C71" s="284"/>
      <c r="D71" s="284"/>
      <c r="E71" s="284"/>
      <c r="F71" s="284"/>
      <c r="G71" s="284" t="s">
        <v>27</v>
      </c>
      <c r="H71" s="284"/>
      <c r="I71" s="285"/>
      <c r="J71" s="284" t="s">
        <v>27</v>
      </c>
      <c r="K71" s="284" t="s">
        <v>27</v>
      </c>
      <c r="L71" s="286"/>
      <c r="M71" s="287" t="str">
        <f t="shared" si="2"/>
        <v>ND</v>
      </c>
      <c r="N71" s="288" t="str">
        <f t="shared" ref="N71:N134" si="7">IF(ISERROR(IF(OR(G71="Vélo",G71="Marche"),"NA",IF(AND(G71="Covoiturage avec d'autres MO",J71="Véhicule léger"),I71*gj_km_vehicule_leger_essence/2,IF(AND(G71="Covoiturage avec d'autres MO",J71="Minifourgonnette, VUS, camionnette"),I71*gj_km_camion_leger_essence/2,IF(AND(G71="Covoiturage avec d'autres MO",J71="Véhicule hybride"),I71*gj_km_vehicule_hybride/2,IF(AND(G71="Covoiturage avec d'autres MO",J71="Véhicule hybride rechargeable"),I71*gj_km_vehicule_hybride_rechargeable/2,IF(AND(OR(G71="Taxi",G71="Covoiturage"),J71="Véhicule léger"),I71*gj_km_vehicule_leger_essence,IF(AND(OR(G71="Taxi",G71="Covoiturage"),J71="Minifourgonnette, VUS, camionnette"),I71*gj_km_camion_leger_essence,IF(J71="Véhicule 100 % électrique",I71*gj_km_vehicule_100pc_electrique,IF(J71="Véhicule hybride",I71*gj_km_vehicule_hybride,IF(J71="Véhicule hybride rechargeable",I71*gj_km_vehicule_hybride_rechargeable,IF(K71="Essence",M71*gj_l_essence,IF(K71="Diesel",M71*gj_l_diesel,IF(G71="Avion - courte distance (plus petit ou égal à 499 km)",I71*gj_km_avion_courte_distance,IF(G71="Avion - moyenne distance (entre 500 km et 1599 km)",I71*gj_km_avion_moyenne_distance,IF(G71="Avion - longue distance (1600 km et plus)",I71*gj_km_avion_longue_distance,IF(G71="Autobus urbain",I71*gj_km_autobus_urbain,IF(G71="Autobus interurbain",I71*gj_km_autobus_interurbain,IF(G71="Train",I71*gj_km_train,IF(G71="Métro",I71*gj_km_metro,"ND")))))))))))))))))))),"ND",IF(OR(G71="Vélo",G71="Marche"),"NA",IF(AND(G71="Covoiturage avec d'autres MO",J71="Véhicule léger"),I71*gj_km_vehicule_leger_essence/2,IF(AND(G71="Covoiturage avec d'autres MO",J71="Minifourgonnette, VUS, camionnette"),I71*gj_km_camion_leger_essence/2,IF(AND(G71="Covoiturage avec d'autres MO",J71="Véhicule hybride"),I71*gj_km_vehicule_hybride/2,IF(AND(G71="Covoiturage avec d'autres MO",J71="Véhicule hybride rechargeable"),I71*gj_km_vehicule_hybride_rechargeable/2,IF(AND(OR(G71="Taxi",G71="Covoiturage"),J71="Véhicule léger"),I71*gj_km_vehicule_leger_essence,IF(AND(OR(G71="Taxi",G71="Covoiturage"),J71="Minifourgonnette, VUS, camionnette"),I71*gj_km_camion_leger_essence,IF(J71="Véhicule 100 % électrique",I71*gj_km_vehicule_100pc_electrique,IF(J71="Véhicule hybride",I71*gj_km_vehicule_hybride,IF(J71="Véhicule hybride rechargeable",I71*gj_km_vehicule_hybride_rechargeable,IF(K71="Essence",M71*gj_l_essence,IF(K71="Diesel",M71*gj_l_diesel,IF(G71="Avion - courte distance (plus petit ou égal à 499 km)",I71*gj_km_avion_courte_distance,IF(G71="Avion - moyenne distance (entre 500 km et 1599 km)",I71*gj_km_avion_moyenne_distance,IF(G71="Avion - longue distance (1600 km et plus)",I71*gj_km_avion_longue_distance,IF(G71="Autobus urbain",I71*gj_km_autobus_urbain,IF(G71="Autobus interurbain",I71*gj_km_autobus_interurbain,IF(G71="Train",I71*gj_km_train,IF(G71="Métro",I71*gj_km_metro,"ND"))))))))))))))))))))</f>
        <v>ND</v>
      </c>
      <c r="O71" s="289" t="str">
        <f t="shared" ref="O71:O134" si="8">IF(ISERROR(IF(OR(G71="Vélo",G71="Marche",J71="Véhicule 100 % électrique"),0,IF(AND(G71="Covoiturage avec d'autres MO",J71="Véhicule léger"),I71*tonCO2eq_km_vehicule_leger_essence/2,IF(AND(G71="Covoiturage avec d'autres MO",J71="Minifourgonnette, VUS, camionnette"),I71*tonCO2eq_km_camion_leger_essence/2,IF(AND(G71="Covoiturage avec d'autres MO",J71="Véhicule hybride"),I71*tonCO2eq_km_vehicule_hybride/2,IF(AND(G71="Covoiturage avec d'autres MO",J71="Véhicule hybride rechargeable"),I71*tonCO2eq_km_vehicule_hybride_rechargeable/2,IF(AND(OR(G71="Covoiturage",G71="Taxi"),J71="Véhicule léger"),I71*tonCO2eq_km_vehicule_leger_essence,IF(AND(OR(G71="Covoiturage",G71="Taxi"),J71="Minifourgonnette, VUS, camionnette"),I71*tonCO2eq_km_camion_leger_essence,IF(J71="Véhicule hybride",I71*tonCO2eq_km_vehicule_hybride,IF(J71="Véhicule hybride rechargeable",I71*tonCO2eq_km_vehicule_hybride_rechargeable,IF(AND(J71="Véhicule léger",K71="Essence"),M71*tonCO2eq_l_essence_vehicule_leger,IF(AND(J71="Véhicule léger",K71="Diesel"),M71*tonCO2eq_l_diesel_vehicule_leger,IF(AND(J71="Minifourgonnette, VUS, camionnette",K71="Essence"),M71*tonCO2eq_l_essence_camion_leger,IF(AND(J71="Minifourgonnette, VUS, camionnette",K71="Diesel"),M71*tonCO2eq_l_diesel_camion_leger,IF(G71="Avion - courte distance (plus petit ou égal à 499 km)",I71*tonCO2eq_km_avion_courte_distance,IF(G71="Avion - moyenne distance (entre 500 km et 1599 km)",I71*tonCO2eq_km_avion_moyenne_distance,IF(G71="Avion - longue distance (1600 km et plus)",I71*tonCO2eq_km_avion_longue_distance,IF(G71="Autobus urbain",I71*tonCO2eq_km_autobus_urbain,IF(G71="Autobus interurbain",I71*tonCO2eq_km_autobus_interurbain,IF(G71="Train",I71*tonCO2eq_km_train,IF(G71="Métro",I71*tonCO2eq_km_metro,"ND"))))))))))))))))))))),"ND",IF(OR(G71="Vélo",G71="Marche",J71="Véhicule 100 % électrique"),0,IF(AND(G71="Covoiturage avec d'autres MO",J71="Véhicule léger"),I71*tonCO2eq_km_vehicule_leger_essence/2,IF(AND(G71="Covoiturage avec d'autres MO",J71="Minifourgonnette, VUS, camionnette"),I71*tonCO2eq_km_camion_leger_essence/2,IF(AND(G71="Covoiturage avec d'autres MO",J71="Véhicule hybride"),I71*tonCO2eq_km_vehicule_hybride/2,IF(AND(G71="Covoiturage avec d'autres MO",J71="Véhicule hybride rechargeable"),I71*tonCO2eq_km_vehicule_hybride_rechargeable/2,IF(AND(OR(G71="Covoiturage",G71="Taxi"),J71="Véhicule léger"),I71*tonCO2eq_km_vehicule_leger_essence,IF(AND(OR(G71="Covoiturage",G71="Taxi"),J71="Minifourgonnette, VUS, camionnette"),I71*tonCO2eq_km_camion_leger_essence,IF(J71="Véhicule hybride",I71*tonCO2eq_km_vehicule_hybride,IF(J71="Véhicule hybride rechargeable",I71*tonCO2eq_km_vehicule_hybride_rechargeable,IF(AND(J71="Véhicule léger",K71="Essence"),M71*tonCO2eq_l_essence_vehicule_leger,IF(AND(J71="Véhicule léger",K71="Diesel"),M71*tonCO2eq_l_diesel_vehicule_leger,IF(AND(J71="Minifourgonnette, VUS, camionnette",K71="Essence"),M71*tonCO2eq_l_essence_camion_leger,IF(AND(J71="Minifourgonnette, VUS, camionnette",K71="Diesel"),M71*tonCO2eq_l_diesel_camion_leger,IF(G71="Avion - courte distance (plus petit ou égal à 499 km)",I71*tonCO2eq_km_avion_courte_distance,IF(G71="Avion - moyenne distance (entre 500 km et 1599 km)",I71*tonCO2eq_km_avion_moyenne_distance,IF(G71="Avion - longue distance (1600 km et plus)",I71*tonCO2eq_km_avion_longue_distance,IF(G71="Autobus urbain",I71*tonCO2eq_km_autobus_urbain,IF(G71="Autobus interurbain",I71*tonCO2eq_km_autobus_interurbain,IF(G71="Train",I71*tonCO2eq_km_train,IF(G71="Métro",I71*tonCO2eq_km_metro,"ND")))))))))))))))))))))</f>
        <v>ND</v>
      </c>
      <c r="P71" s="290" t="str">
        <f t="shared" si="4"/>
        <v>ND</v>
      </c>
      <c r="Q71" s="291" t="str">
        <f t="shared" si="5"/>
        <v>ND</v>
      </c>
      <c r="R71" s="292" t="str">
        <f t="shared" si="6"/>
        <v>ND</v>
      </c>
    </row>
    <row r="72" spans="1:18" ht="65.25" customHeight="1" x14ac:dyDescent="0.25">
      <c r="A72" s="74">
        <v>66</v>
      </c>
      <c r="B72" s="283"/>
      <c r="C72" s="284"/>
      <c r="D72" s="284"/>
      <c r="E72" s="284"/>
      <c r="F72" s="284"/>
      <c r="G72" s="284" t="s">
        <v>27</v>
      </c>
      <c r="H72" s="284"/>
      <c r="I72" s="285"/>
      <c r="J72" s="284" t="s">
        <v>27</v>
      </c>
      <c r="K72" s="284" t="s">
        <v>27</v>
      </c>
      <c r="L72" s="286"/>
      <c r="M72" s="287" t="str">
        <f t="shared" ref="M72:M135" si="9">IF(ISERROR(IF(OR(G72="Marche",G72="Vélo"),"NA",IF(J72="Véhicule 100 % électrique",0,IF(AND(G72="Covoiturage avec d'autres MO",J72="Véhicule léger"),I72*l_km_vehicule_leger/2,IF(AND(G72="Covoiturage avec d'autres MO",J72="Minifourgonnette, VUS, camionnette"),I72*l_km_camion_leger/2,IF(AND(G72="Covoiturage avec d'autres MO",J72="Véhicule hybride"),I72*l_km_vehicule_hybride/2,IF(AND(G72="Covoiturage avec d'autres MO",J72="Véhicule hybride rechargeable"),I72*l_km_vehicule_hybride_rechargeable/2,IF(J72="Véhicule hybride",I72*l_km_vehicule_hybride,IF(J72="Véhicule hybride rechargeable",I72*l_km_vehicule_hybride_rechargeable,IF(J72="Véhicule léger",I72*l_km_vehicule_leger,IF(J72="Minifourgonnette, VUS, camionnette",I72*l_km_camion_leger,"ND"))))))))))),"ND",IF(OR(G72="Marche",G72="Vélo"),"NA",IF(J72="Véhicule 100 % électrique",0,IF(AND(G72="Covoiturage avec d'autres MO",J72="Véhicule léger"),I72*l_km_vehicule_leger/2,IF(AND(G72="Covoiturage avec d'autres MO",J72="Minifourgonnette, VUS, camionnette"),I72*l_km_camion_leger/2,IF(AND(G72="Covoiturage avec d'autres MO",J72="Véhicule hybride"),I72*l_km_vehicule_hybride/2,IF(AND(G72="Covoiturage avec d'autres MO",J72="Véhicule hybride rechargeable"),I72*l_km_vehicule_hybride_rechargeable/2,IF(J72="Véhicule hybride",I72*l_km_vehicule_hybride,IF(J72="Véhicule hybride rechargeable",I72*l_km_vehicule_hybride_rechargeable,IF(J72="Véhicule léger",I72*l_km_vehicule_leger,IF(J72="Minifourgonnette, VUS, camionnette",I72*l_km_camion_leger,"ND")))))))))))</f>
        <v>ND</v>
      </c>
      <c r="N72" s="288" t="str">
        <f t="shared" si="7"/>
        <v>ND</v>
      </c>
      <c r="O72" s="289" t="str">
        <f t="shared" si="8"/>
        <v>ND</v>
      </c>
      <c r="P72" s="290" t="str">
        <f t="shared" ref="P72:P135" si="10">IF(ISERROR(O72*1000),"ND",O72*1000)</f>
        <v>ND</v>
      </c>
      <c r="Q72" s="291" t="str">
        <f t="shared" ref="Q72:Q135" si="11">IF(ISERROR(P72/I72),"ND",P72/I72)</f>
        <v>ND</v>
      </c>
      <c r="R72" s="292" t="str">
        <f t="shared" ref="R72:R135" si="12">IF(ISERROR(IF(OR(G72="Autobus interurbain",G72="Autobus urbain",G72="Avion - courte distance (plus petit ou égal à 499 km)",G72="Avion - moyenne distance (entre 500 km et 1599 km)",G72="Avion - longue distance (1600 km et plus)",G72="Métro",G72="Train"),P72,P72/H72)),"ND",IF(OR(G72="Autobus interurbain",G72="Autobus urbain",G72="Avion - courte distance (plus petit ou égal à 499 km)",G72="Avion - moyenne distance (entre 500 km et 1599 km)",G72="Avion - longue distance (1600 km et plus)",G72="Métro",G72="Train"),P72,P72/H72))</f>
        <v>ND</v>
      </c>
    </row>
    <row r="73" spans="1:18" ht="65.25" customHeight="1" x14ac:dyDescent="0.25">
      <c r="A73" s="74">
        <v>67</v>
      </c>
      <c r="B73" s="283"/>
      <c r="C73" s="284"/>
      <c r="D73" s="284"/>
      <c r="E73" s="284"/>
      <c r="F73" s="284"/>
      <c r="G73" s="284" t="s">
        <v>27</v>
      </c>
      <c r="H73" s="284"/>
      <c r="I73" s="285"/>
      <c r="J73" s="284" t="s">
        <v>27</v>
      </c>
      <c r="K73" s="284" t="s">
        <v>27</v>
      </c>
      <c r="L73" s="286"/>
      <c r="M73" s="287" t="str">
        <f t="shared" si="9"/>
        <v>ND</v>
      </c>
      <c r="N73" s="288" t="str">
        <f t="shared" si="7"/>
        <v>ND</v>
      </c>
      <c r="O73" s="289" t="str">
        <f t="shared" si="8"/>
        <v>ND</v>
      </c>
      <c r="P73" s="290" t="str">
        <f t="shared" si="10"/>
        <v>ND</v>
      </c>
      <c r="Q73" s="291" t="str">
        <f t="shared" si="11"/>
        <v>ND</v>
      </c>
      <c r="R73" s="292" t="str">
        <f t="shared" si="12"/>
        <v>ND</v>
      </c>
    </row>
    <row r="74" spans="1:18" ht="65.25" customHeight="1" x14ac:dyDescent="0.25">
      <c r="A74" s="74">
        <v>68</v>
      </c>
      <c r="B74" s="283"/>
      <c r="C74" s="284"/>
      <c r="D74" s="284"/>
      <c r="E74" s="284"/>
      <c r="F74" s="284"/>
      <c r="G74" s="284" t="s">
        <v>27</v>
      </c>
      <c r="H74" s="284"/>
      <c r="I74" s="285"/>
      <c r="J74" s="284" t="s">
        <v>27</v>
      </c>
      <c r="K74" s="284" t="s">
        <v>27</v>
      </c>
      <c r="L74" s="286"/>
      <c r="M74" s="287" t="str">
        <f t="shared" si="9"/>
        <v>ND</v>
      </c>
      <c r="N74" s="288" t="str">
        <f t="shared" si="7"/>
        <v>ND</v>
      </c>
      <c r="O74" s="289" t="str">
        <f t="shared" si="8"/>
        <v>ND</v>
      </c>
      <c r="P74" s="290" t="str">
        <f t="shared" si="10"/>
        <v>ND</v>
      </c>
      <c r="Q74" s="291" t="str">
        <f t="shared" si="11"/>
        <v>ND</v>
      </c>
      <c r="R74" s="292" t="str">
        <f t="shared" si="12"/>
        <v>ND</v>
      </c>
    </row>
    <row r="75" spans="1:18" ht="65.25" customHeight="1" x14ac:dyDescent="0.25">
      <c r="A75" s="74">
        <v>69</v>
      </c>
      <c r="B75" s="283"/>
      <c r="C75" s="284"/>
      <c r="D75" s="284"/>
      <c r="E75" s="284"/>
      <c r="F75" s="284"/>
      <c r="G75" s="284" t="s">
        <v>27</v>
      </c>
      <c r="H75" s="284"/>
      <c r="I75" s="285"/>
      <c r="J75" s="284" t="s">
        <v>27</v>
      </c>
      <c r="K75" s="284" t="s">
        <v>27</v>
      </c>
      <c r="L75" s="286"/>
      <c r="M75" s="287" t="str">
        <f t="shared" si="9"/>
        <v>ND</v>
      </c>
      <c r="N75" s="288" t="str">
        <f t="shared" si="7"/>
        <v>ND</v>
      </c>
      <c r="O75" s="289" t="str">
        <f t="shared" si="8"/>
        <v>ND</v>
      </c>
      <c r="P75" s="290" t="str">
        <f t="shared" si="10"/>
        <v>ND</v>
      </c>
      <c r="Q75" s="291" t="str">
        <f t="shared" si="11"/>
        <v>ND</v>
      </c>
      <c r="R75" s="292" t="str">
        <f t="shared" si="12"/>
        <v>ND</v>
      </c>
    </row>
    <row r="76" spans="1:18" ht="65.25" customHeight="1" x14ac:dyDescent="0.25">
      <c r="A76" s="74">
        <v>70</v>
      </c>
      <c r="B76" s="283"/>
      <c r="C76" s="284"/>
      <c r="D76" s="284"/>
      <c r="E76" s="284"/>
      <c r="F76" s="284"/>
      <c r="G76" s="284" t="s">
        <v>27</v>
      </c>
      <c r="H76" s="284"/>
      <c r="I76" s="285"/>
      <c r="J76" s="284" t="s">
        <v>27</v>
      </c>
      <c r="K76" s="284" t="s">
        <v>27</v>
      </c>
      <c r="L76" s="286"/>
      <c r="M76" s="287" t="str">
        <f t="shared" si="9"/>
        <v>ND</v>
      </c>
      <c r="N76" s="288" t="str">
        <f t="shared" si="7"/>
        <v>ND</v>
      </c>
      <c r="O76" s="289" t="str">
        <f t="shared" si="8"/>
        <v>ND</v>
      </c>
      <c r="P76" s="290" t="str">
        <f t="shared" si="10"/>
        <v>ND</v>
      </c>
      <c r="Q76" s="291" t="str">
        <f t="shared" si="11"/>
        <v>ND</v>
      </c>
      <c r="R76" s="292" t="str">
        <f t="shared" si="12"/>
        <v>ND</v>
      </c>
    </row>
    <row r="77" spans="1:18" ht="65.25" customHeight="1" x14ac:dyDescent="0.25">
      <c r="A77" s="74">
        <v>71</v>
      </c>
      <c r="B77" s="283"/>
      <c r="C77" s="284"/>
      <c r="D77" s="284"/>
      <c r="E77" s="284"/>
      <c r="F77" s="284"/>
      <c r="G77" s="284" t="s">
        <v>27</v>
      </c>
      <c r="H77" s="284"/>
      <c r="I77" s="285"/>
      <c r="J77" s="284" t="s">
        <v>27</v>
      </c>
      <c r="K77" s="284" t="s">
        <v>27</v>
      </c>
      <c r="L77" s="286"/>
      <c r="M77" s="287" t="str">
        <f t="shared" si="9"/>
        <v>ND</v>
      </c>
      <c r="N77" s="288" t="str">
        <f t="shared" si="7"/>
        <v>ND</v>
      </c>
      <c r="O77" s="289" t="str">
        <f t="shared" si="8"/>
        <v>ND</v>
      </c>
      <c r="P77" s="290" t="str">
        <f t="shared" si="10"/>
        <v>ND</v>
      </c>
      <c r="Q77" s="291" t="str">
        <f t="shared" si="11"/>
        <v>ND</v>
      </c>
      <c r="R77" s="292" t="str">
        <f t="shared" si="12"/>
        <v>ND</v>
      </c>
    </row>
    <row r="78" spans="1:18" ht="65.25" customHeight="1" x14ac:dyDescent="0.25">
      <c r="A78" s="74">
        <v>72</v>
      </c>
      <c r="B78" s="283"/>
      <c r="C78" s="284"/>
      <c r="D78" s="284"/>
      <c r="E78" s="284"/>
      <c r="F78" s="284"/>
      <c r="G78" s="284" t="s">
        <v>27</v>
      </c>
      <c r="H78" s="284"/>
      <c r="I78" s="285"/>
      <c r="J78" s="284" t="s">
        <v>27</v>
      </c>
      <c r="K78" s="284" t="s">
        <v>27</v>
      </c>
      <c r="L78" s="286"/>
      <c r="M78" s="287" t="str">
        <f t="shared" si="9"/>
        <v>ND</v>
      </c>
      <c r="N78" s="288" t="str">
        <f t="shared" si="7"/>
        <v>ND</v>
      </c>
      <c r="O78" s="289" t="str">
        <f t="shared" si="8"/>
        <v>ND</v>
      </c>
      <c r="P78" s="290" t="str">
        <f t="shared" si="10"/>
        <v>ND</v>
      </c>
      <c r="Q78" s="291" t="str">
        <f t="shared" si="11"/>
        <v>ND</v>
      </c>
      <c r="R78" s="292" t="str">
        <f t="shared" si="12"/>
        <v>ND</v>
      </c>
    </row>
    <row r="79" spans="1:18" ht="65.25" customHeight="1" x14ac:dyDescent="0.25">
      <c r="A79" s="74">
        <v>73</v>
      </c>
      <c r="B79" s="283"/>
      <c r="C79" s="284"/>
      <c r="D79" s="284"/>
      <c r="E79" s="284"/>
      <c r="F79" s="284"/>
      <c r="G79" s="284" t="s">
        <v>27</v>
      </c>
      <c r="H79" s="284"/>
      <c r="I79" s="285"/>
      <c r="J79" s="284" t="s">
        <v>27</v>
      </c>
      <c r="K79" s="284" t="s">
        <v>27</v>
      </c>
      <c r="L79" s="286"/>
      <c r="M79" s="287" t="str">
        <f t="shared" si="9"/>
        <v>ND</v>
      </c>
      <c r="N79" s="288" t="str">
        <f t="shared" si="7"/>
        <v>ND</v>
      </c>
      <c r="O79" s="289" t="str">
        <f t="shared" si="8"/>
        <v>ND</v>
      </c>
      <c r="P79" s="290" t="str">
        <f t="shared" si="10"/>
        <v>ND</v>
      </c>
      <c r="Q79" s="291" t="str">
        <f t="shared" si="11"/>
        <v>ND</v>
      </c>
      <c r="R79" s="292" t="str">
        <f t="shared" si="12"/>
        <v>ND</v>
      </c>
    </row>
    <row r="80" spans="1:18" ht="65.25" customHeight="1" x14ac:dyDescent="0.25">
      <c r="A80" s="74">
        <v>74</v>
      </c>
      <c r="B80" s="283"/>
      <c r="C80" s="284"/>
      <c r="D80" s="284"/>
      <c r="E80" s="284"/>
      <c r="F80" s="284"/>
      <c r="G80" s="284" t="s">
        <v>27</v>
      </c>
      <c r="H80" s="284"/>
      <c r="I80" s="285"/>
      <c r="J80" s="284" t="s">
        <v>27</v>
      </c>
      <c r="K80" s="284" t="s">
        <v>27</v>
      </c>
      <c r="L80" s="286"/>
      <c r="M80" s="287" t="str">
        <f t="shared" si="9"/>
        <v>ND</v>
      </c>
      <c r="N80" s="288" t="str">
        <f t="shared" si="7"/>
        <v>ND</v>
      </c>
      <c r="O80" s="289" t="str">
        <f t="shared" si="8"/>
        <v>ND</v>
      </c>
      <c r="P80" s="290" t="str">
        <f t="shared" si="10"/>
        <v>ND</v>
      </c>
      <c r="Q80" s="291" t="str">
        <f t="shared" si="11"/>
        <v>ND</v>
      </c>
      <c r="R80" s="292" t="str">
        <f t="shared" si="12"/>
        <v>ND</v>
      </c>
    </row>
    <row r="81" spans="1:18" ht="65.25" customHeight="1" x14ac:dyDescent="0.25">
      <c r="A81" s="74">
        <v>75</v>
      </c>
      <c r="B81" s="283"/>
      <c r="C81" s="284"/>
      <c r="D81" s="284"/>
      <c r="E81" s="284"/>
      <c r="F81" s="284"/>
      <c r="G81" s="284" t="s">
        <v>27</v>
      </c>
      <c r="H81" s="284"/>
      <c r="I81" s="285"/>
      <c r="J81" s="284" t="s">
        <v>27</v>
      </c>
      <c r="K81" s="284" t="s">
        <v>27</v>
      </c>
      <c r="L81" s="286"/>
      <c r="M81" s="287" t="str">
        <f t="shared" si="9"/>
        <v>ND</v>
      </c>
      <c r="N81" s="288" t="str">
        <f t="shared" si="7"/>
        <v>ND</v>
      </c>
      <c r="O81" s="289" t="str">
        <f t="shared" si="8"/>
        <v>ND</v>
      </c>
      <c r="P81" s="290" t="str">
        <f t="shared" si="10"/>
        <v>ND</v>
      </c>
      <c r="Q81" s="291" t="str">
        <f t="shared" si="11"/>
        <v>ND</v>
      </c>
      <c r="R81" s="292" t="str">
        <f t="shared" si="12"/>
        <v>ND</v>
      </c>
    </row>
    <row r="82" spans="1:18" ht="65.25" customHeight="1" x14ac:dyDescent="0.25">
      <c r="A82" s="74">
        <v>76</v>
      </c>
      <c r="B82" s="283"/>
      <c r="C82" s="284"/>
      <c r="D82" s="284"/>
      <c r="E82" s="284"/>
      <c r="F82" s="284"/>
      <c r="G82" s="284" t="s">
        <v>27</v>
      </c>
      <c r="H82" s="284"/>
      <c r="I82" s="285"/>
      <c r="J82" s="284" t="s">
        <v>27</v>
      </c>
      <c r="K82" s="284" t="s">
        <v>27</v>
      </c>
      <c r="L82" s="286"/>
      <c r="M82" s="287" t="str">
        <f t="shared" si="9"/>
        <v>ND</v>
      </c>
      <c r="N82" s="288" t="str">
        <f t="shared" si="7"/>
        <v>ND</v>
      </c>
      <c r="O82" s="289" t="str">
        <f t="shared" si="8"/>
        <v>ND</v>
      </c>
      <c r="P82" s="290" t="str">
        <f t="shared" si="10"/>
        <v>ND</v>
      </c>
      <c r="Q82" s="291" t="str">
        <f t="shared" si="11"/>
        <v>ND</v>
      </c>
      <c r="R82" s="292" t="str">
        <f t="shared" si="12"/>
        <v>ND</v>
      </c>
    </row>
    <row r="83" spans="1:18" ht="65.25" customHeight="1" x14ac:dyDescent="0.25">
      <c r="A83" s="74">
        <v>77</v>
      </c>
      <c r="B83" s="283"/>
      <c r="C83" s="284"/>
      <c r="D83" s="284"/>
      <c r="E83" s="284"/>
      <c r="F83" s="284"/>
      <c r="G83" s="284" t="s">
        <v>27</v>
      </c>
      <c r="H83" s="284"/>
      <c r="I83" s="285"/>
      <c r="J83" s="284" t="s">
        <v>27</v>
      </c>
      <c r="K83" s="284" t="s">
        <v>27</v>
      </c>
      <c r="L83" s="286"/>
      <c r="M83" s="287" t="str">
        <f t="shared" si="9"/>
        <v>ND</v>
      </c>
      <c r="N83" s="288" t="str">
        <f t="shared" si="7"/>
        <v>ND</v>
      </c>
      <c r="O83" s="289" t="str">
        <f t="shared" si="8"/>
        <v>ND</v>
      </c>
      <c r="P83" s="290" t="str">
        <f t="shared" si="10"/>
        <v>ND</v>
      </c>
      <c r="Q83" s="291" t="str">
        <f t="shared" si="11"/>
        <v>ND</v>
      </c>
      <c r="R83" s="292" t="str">
        <f t="shared" si="12"/>
        <v>ND</v>
      </c>
    </row>
    <row r="84" spans="1:18" ht="65.25" customHeight="1" x14ac:dyDescent="0.25">
      <c r="A84" s="74">
        <v>78</v>
      </c>
      <c r="B84" s="283"/>
      <c r="C84" s="284"/>
      <c r="D84" s="284"/>
      <c r="E84" s="284"/>
      <c r="F84" s="284"/>
      <c r="G84" s="284" t="s">
        <v>27</v>
      </c>
      <c r="H84" s="284"/>
      <c r="I84" s="285"/>
      <c r="J84" s="284" t="s">
        <v>27</v>
      </c>
      <c r="K84" s="284" t="s">
        <v>27</v>
      </c>
      <c r="L84" s="286"/>
      <c r="M84" s="287" t="str">
        <f t="shared" si="9"/>
        <v>ND</v>
      </c>
      <c r="N84" s="288" t="str">
        <f t="shared" si="7"/>
        <v>ND</v>
      </c>
      <c r="O84" s="289" t="str">
        <f t="shared" si="8"/>
        <v>ND</v>
      </c>
      <c r="P84" s="290" t="str">
        <f t="shared" si="10"/>
        <v>ND</v>
      </c>
      <c r="Q84" s="291" t="str">
        <f t="shared" si="11"/>
        <v>ND</v>
      </c>
      <c r="R84" s="292" t="str">
        <f t="shared" si="12"/>
        <v>ND</v>
      </c>
    </row>
    <row r="85" spans="1:18" ht="65.25" customHeight="1" x14ac:dyDescent="0.25">
      <c r="A85" s="74">
        <v>79</v>
      </c>
      <c r="B85" s="283"/>
      <c r="C85" s="284"/>
      <c r="D85" s="284"/>
      <c r="E85" s="284"/>
      <c r="F85" s="284"/>
      <c r="G85" s="284" t="s">
        <v>27</v>
      </c>
      <c r="H85" s="284"/>
      <c r="I85" s="285"/>
      <c r="J85" s="284" t="s">
        <v>27</v>
      </c>
      <c r="K85" s="284" t="s">
        <v>27</v>
      </c>
      <c r="L85" s="286"/>
      <c r="M85" s="287" t="str">
        <f t="shared" si="9"/>
        <v>ND</v>
      </c>
      <c r="N85" s="288" t="str">
        <f t="shared" si="7"/>
        <v>ND</v>
      </c>
      <c r="O85" s="289" t="str">
        <f t="shared" si="8"/>
        <v>ND</v>
      </c>
      <c r="P85" s="290" t="str">
        <f t="shared" si="10"/>
        <v>ND</v>
      </c>
      <c r="Q85" s="291" t="str">
        <f t="shared" si="11"/>
        <v>ND</v>
      </c>
      <c r="R85" s="292" t="str">
        <f t="shared" si="12"/>
        <v>ND</v>
      </c>
    </row>
    <row r="86" spans="1:18" ht="65.25" customHeight="1" x14ac:dyDescent="0.25">
      <c r="A86" s="74">
        <v>80</v>
      </c>
      <c r="B86" s="283"/>
      <c r="C86" s="284"/>
      <c r="D86" s="284"/>
      <c r="E86" s="284"/>
      <c r="F86" s="284"/>
      <c r="G86" s="284" t="s">
        <v>27</v>
      </c>
      <c r="H86" s="284"/>
      <c r="I86" s="285"/>
      <c r="J86" s="284" t="s">
        <v>27</v>
      </c>
      <c r="K86" s="284" t="s">
        <v>27</v>
      </c>
      <c r="L86" s="286"/>
      <c r="M86" s="287" t="str">
        <f t="shared" si="9"/>
        <v>ND</v>
      </c>
      <c r="N86" s="288" t="str">
        <f t="shared" si="7"/>
        <v>ND</v>
      </c>
      <c r="O86" s="289" t="str">
        <f t="shared" si="8"/>
        <v>ND</v>
      </c>
      <c r="P86" s="290" t="str">
        <f t="shared" si="10"/>
        <v>ND</v>
      </c>
      <c r="Q86" s="291" t="str">
        <f t="shared" si="11"/>
        <v>ND</v>
      </c>
      <c r="R86" s="292" t="str">
        <f t="shared" si="12"/>
        <v>ND</v>
      </c>
    </row>
    <row r="87" spans="1:18" ht="65.25" customHeight="1" x14ac:dyDescent="0.25">
      <c r="A87" s="74">
        <v>81</v>
      </c>
      <c r="B87" s="283"/>
      <c r="C87" s="284"/>
      <c r="D87" s="284"/>
      <c r="E87" s="284"/>
      <c r="F87" s="284"/>
      <c r="G87" s="284" t="s">
        <v>27</v>
      </c>
      <c r="H87" s="284"/>
      <c r="I87" s="285"/>
      <c r="J87" s="284" t="s">
        <v>27</v>
      </c>
      <c r="K87" s="284" t="s">
        <v>27</v>
      </c>
      <c r="L87" s="286"/>
      <c r="M87" s="287" t="str">
        <f t="shared" si="9"/>
        <v>ND</v>
      </c>
      <c r="N87" s="288" t="str">
        <f t="shared" si="7"/>
        <v>ND</v>
      </c>
      <c r="O87" s="289" t="str">
        <f t="shared" si="8"/>
        <v>ND</v>
      </c>
      <c r="P87" s="290" t="str">
        <f t="shared" si="10"/>
        <v>ND</v>
      </c>
      <c r="Q87" s="291" t="str">
        <f t="shared" si="11"/>
        <v>ND</v>
      </c>
      <c r="R87" s="292" t="str">
        <f t="shared" si="12"/>
        <v>ND</v>
      </c>
    </row>
    <row r="88" spans="1:18" ht="65.25" customHeight="1" x14ac:dyDescent="0.25">
      <c r="A88" s="74">
        <v>82</v>
      </c>
      <c r="B88" s="283"/>
      <c r="C88" s="284"/>
      <c r="D88" s="284"/>
      <c r="E88" s="284"/>
      <c r="F88" s="284"/>
      <c r="G88" s="284" t="s">
        <v>27</v>
      </c>
      <c r="H88" s="284"/>
      <c r="I88" s="285"/>
      <c r="J88" s="284" t="s">
        <v>27</v>
      </c>
      <c r="K88" s="284" t="s">
        <v>27</v>
      </c>
      <c r="L88" s="286"/>
      <c r="M88" s="287" t="str">
        <f t="shared" si="9"/>
        <v>ND</v>
      </c>
      <c r="N88" s="288" t="str">
        <f t="shared" si="7"/>
        <v>ND</v>
      </c>
      <c r="O88" s="289" t="str">
        <f t="shared" si="8"/>
        <v>ND</v>
      </c>
      <c r="P88" s="290" t="str">
        <f t="shared" si="10"/>
        <v>ND</v>
      </c>
      <c r="Q88" s="291" t="str">
        <f t="shared" si="11"/>
        <v>ND</v>
      </c>
      <c r="R88" s="292" t="str">
        <f t="shared" si="12"/>
        <v>ND</v>
      </c>
    </row>
    <row r="89" spans="1:18" ht="65.25" customHeight="1" x14ac:dyDescent="0.25">
      <c r="A89" s="74">
        <v>83</v>
      </c>
      <c r="B89" s="283"/>
      <c r="C89" s="284"/>
      <c r="D89" s="284"/>
      <c r="E89" s="284"/>
      <c r="F89" s="284"/>
      <c r="G89" s="284" t="s">
        <v>27</v>
      </c>
      <c r="H89" s="284"/>
      <c r="I89" s="285"/>
      <c r="J89" s="284" t="s">
        <v>27</v>
      </c>
      <c r="K89" s="284" t="s">
        <v>27</v>
      </c>
      <c r="L89" s="286"/>
      <c r="M89" s="287" t="str">
        <f t="shared" si="9"/>
        <v>ND</v>
      </c>
      <c r="N89" s="288" t="str">
        <f t="shared" si="7"/>
        <v>ND</v>
      </c>
      <c r="O89" s="289" t="str">
        <f t="shared" si="8"/>
        <v>ND</v>
      </c>
      <c r="P89" s="290" t="str">
        <f t="shared" si="10"/>
        <v>ND</v>
      </c>
      <c r="Q89" s="291" t="str">
        <f t="shared" si="11"/>
        <v>ND</v>
      </c>
      <c r="R89" s="292" t="str">
        <f t="shared" si="12"/>
        <v>ND</v>
      </c>
    </row>
    <row r="90" spans="1:18" ht="65.25" customHeight="1" x14ac:dyDescent="0.25">
      <c r="A90" s="74">
        <v>84</v>
      </c>
      <c r="B90" s="283"/>
      <c r="C90" s="284"/>
      <c r="D90" s="284"/>
      <c r="E90" s="284"/>
      <c r="F90" s="284"/>
      <c r="G90" s="284" t="s">
        <v>27</v>
      </c>
      <c r="H90" s="284"/>
      <c r="I90" s="285"/>
      <c r="J90" s="284" t="s">
        <v>27</v>
      </c>
      <c r="K90" s="284" t="s">
        <v>27</v>
      </c>
      <c r="L90" s="286"/>
      <c r="M90" s="287" t="str">
        <f t="shared" si="9"/>
        <v>ND</v>
      </c>
      <c r="N90" s="288" t="str">
        <f t="shared" si="7"/>
        <v>ND</v>
      </c>
      <c r="O90" s="289" t="str">
        <f t="shared" si="8"/>
        <v>ND</v>
      </c>
      <c r="P90" s="290" t="str">
        <f t="shared" si="10"/>
        <v>ND</v>
      </c>
      <c r="Q90" s="291" t="str">
        <f t="shared" si="11"/>
        <v>ND</v>
      </c>
      <c r="R90" s="292" t="str">
        <f t="shared" si="12"/>
        <v>ND</v>
      </c>
    </row>
    <row r="91" spans="1:18" ht="65.25" customHeight="1" x14ac:dyDescent="0.25">
      <c r="A91" s="74">
        <v>85</v>
      </c>
      <c r="B91" s="283"/>
      <c r="C91" s="284"/>
      <c r="D91" s="284"/>
      <c r="E91" s="284"/>
      <c r="F91" s="284"/>
      <c r="G91" s="284" t="s">
        <v>27</v>
      </c>
      <c r="H91" s="284"/>
      <c r="I91" s="285"/>
      <c r="J91" s="284" t="s">
        <v>27</v>
      </c>
      <c r="K91" s="284" t="s">
        <v>27</v>
      </c>
      <c r="L91" s="286"/>
      <c r="M91" s="287" t="str">
        <f t="shared" si="9"/>
        <v>ND</v>
      </c>
      <c r="N91" s="288" t="str">
        <f t="shared" si="7"/>
        <v>ND</v>
      </c>
      <c r="O91" s="289" t="str">
        <f t="shared" si="8"/>
        <v>ND</v>
      </c>
      <c r="P91" s="290" t="str">
        <f t="shared" si="10"/>
        <v>ND</v>
      </c>
      <c r="Q91" s="291" t="str">
        <f t="shared" si="11"/>
        <v>ND</v>
      </c>
      <c r="R91" s="292" t="str">
        <f t="shared" si="12"/>
        <v>ND</v>
      </c>
    </row>
    <row r="92" spans="1:18" ht="65.25" customHeight="1" x14ac:dyDescent="0.25">
      <c r="A92" s="74">
        <v>86</v>
      </c>
      <c r="B92" s="283"/>
      <c r="C92" s="284"/>
      <c r="D92" s="284"/>
      <c r="E92" s="284"/>
      <c r="F92" s="284"/>
      <c r="G92" s="284" t="s">
        <v>27</v>
      </c>
      <c r="H92" s="284"/>
      <c r="I92" s="285"/>
      <c r="J92" s="284" t="s">
        <v>27</v>
      </c>
      <c r="K92" s="284" t="s">
        <v>27</v>
      </c>
      <c r="L92" s="286"/>
      <c r="M92" s="287" t="str">
        <f t="shared" si="9"/>
        <v>ND</v>
      </c>
      <c r="N92" s="288" t="str">
        <f t="shared" si="7"/>
        <v>ND</v>
      </c>
      <c r="O92" s="289" t="str">
        <f t="shared" si="8"/>
        <v>ND</v>
      </c>
      <c r="P92" s="290" t="str">
        <f t="shared" si="10"/>
        <v>ND</v>
      </c>
      <c r="Q92" s="291" t="str">
        <f t="shared" si="11"/>
        <v>ND</v>
      </c>
      <c r="R92" s="292" t="str">
        <f t="shared" si="12"/>
        <v>ND</v>
      </c>
    </row>
    <row r="93" spans="1:18" ht="65.25" customHeight="1" x14ac:dyDescent="0.25">
      <c r="A93" s="74">
        <v>87</v>
      </c>
      <c r="B93" s="283"/>
      <c r="C93" s="284"/>
      <c r="D93" s="284"/>
      <c r="E93" s="284"/>
      <c r="F93" s="284"/>
      <c r="G93" s="284" t="s">
        <v>27</v>
      </c>
      <c r="H93" s="284"/>
      <c r="I93" s="285"/>
      <c r="J93" s="284" t="s">
        <v>27</v>
      </c>
      <c r="K93" s="284" t="s">
        <v>27</v>
      </c>
      <c r="L93" s="286"/>
      <c r="M93" s="287" t="str">
        <f t="shared" si="9"/>
        <v>ND</v>
      </c>
      <c r="N93" s="288" t="str">
        <f t="shared" si="7"/>
        <v>ND</v>
      </c>
      <c r="O93" s="289" t="str">
        <f t="shared" si="8"/>
        <v>ND</v>
      </c>
      <c r="P93" s="290" t="str">
        <f t="shared" si="10"/>
        <v>ND</v>
      </c>
      <c r="Q93" s="291" t="str">
        <f t="shared" si="11"/>
        <v>ND</v>
      </c>
      <c r="R93" s="292" t="str">
        <f t="shared" si="12"/>
        <v>ND</v>
      </c>
    </row>
    <row r="94" spans="1:18" ht="65.25" customHeight="1" x14ac:dyDescent="0.25">
      <c r="A94" s="74">
        <v>88</v>
      </c>
      <c r="B94" s="283"/>
      <c r="C94" s="284"/>
      <c r="D94" s="284"/>
      <c r="E94" s="284"/>
      <c r="F94" s="284"/>
      <c r="G94" s="284" t="s">
        <v>27</v>
      </c>
      <c r="H94" s="284"/>
      <c r="I94" s="285"/>
      <c r="J94" s="284" t="s">
        <v>27</v>
      </c>
      <c r="K94" s="284" t="s">
        <v>27</v>
      </c>
      <c r="L94" s="286"/>
      <c r="M94" s="287" t="str">
        <f t="shared" si="9"/>
        <v>ND</v>
      </c>
      <c r="N94" s="288" t="str">
        <f t="shared" si="7"/>
        <v>ND</v>
      </c>
      <c r="O94" s="289" t="str">
        <f t="shared" si="8"/>
        <v>ND</v>
      </c>
      <c r="P94" s="290" t="str">
        <f t="shared" si="10"/>
        <v>ND</v>
      </c>
      <c r="Q94" s="291" t="str">
        <f t="shared" si="11"/>
        <v>ND</v>
      </c>
      <c r="R94" s="292" t="str">
        <f t="shared" si="12"/>
        <v>ND</v>
      </c>
    </row>
    <row r="95" spans="1:18" ht="65.25" customHeight="1" x14ac:dyDescent="0.25">
      <c r="A95" s="74">
        <v>89</v>
      </c>
      <c r="B95" s="283"/>
      <c r="C95" s="284"/>
      <c r="D95" s="284"/>
      <c r="E95" s="284"/>
      <c r="F95" s="284"/>
      <c r="G95" s="284" t="s">
        <v>27</v>
      </c>
      <c r="H95" s="284"/>
      <c r="I95" s="285"/>
      <c r="J95" s="284" t="s">
        <v>27</v>
      </c>
      <c r="K95" s="284" t="s">
        <v>27</v>
      </c>
      <c r="L95" s="286"/>
      <c r="M95" s="287" t="str">
        <f t="shared" si="9"/>
        <v>ND</v>
      </c>
      <c r="N95" s="288" t="str">
        <f t="shared" si="7"/>
        <v>ND</v>
      </c>
      <c r="O95" s="289" t="str">
        <f t="shared" si="8"/>
        <v>ND</v>
      </c>
      <c r="P95" s="290" t="str">
        <f t="shared" si="10"/>
        <v>ND</v>
      </c>
      <c r="Q95" s="291" t="str">
        <f t="shared" si="11"/>
        <v>ND</v>
      </c>
      <c r="R95" s="292" t="str">
        <f t="shared" si="12"/>
        <v>ND</v>
      </c>
    </row>
    <row r="96" spans="1:18" ht="65.25" customHeight="1" x14ac:dyDescent="0.25">
      <c r="A96" s="74">
        <v>90</v>
      </c>
      <c r="B96" s="283"/>
      <c r="C96" s="284"/>
      <c r="D96" s="284"/>
      <c r="E96" s="284"/>
      <c r="F96" s="284"/>
      <c r="G96" s="284" t="s">
        <v>27</v>
      </c>
      <c r="H96" s="284"/>
      <c r="I96" s="285"/>
      <c r="J96" s="284" t="s">
        <v>27</v>
      </c>
      <c r="K96" s="284" t="s">
        <v>27</v>
      </c>
      <c r="L96" s="286"/>
      <c r="M96" s="287" t="str">
        <f t="shared" si="9"/>
        <v>ND</v>
      </c>
      <c r="N96" s="288" t="str">
        <f t="shared" si="7"/>
        <v>ND</v>
      </c>
      <c r="O96" s="289" t="str">
        <f t="shared" si="8"/>
        <v>ND</v>
      </c>
      <c r="P96" s="290" t="str">
        <f t="shared" si="10"/>
        <v>ND</v>
      </c>
      <c r="Q96" s="291" t="str">
        <f t="shared" si="11"/>
        <v>ND</v>
      </c>
      <c r="R96" s="292" t="str">
        <f t="shared" si="12"/>
        <v>ND</v>
      </c>
    </row>
    <row r="97" spans="1:18" ht="65.25" customHeight="1" x14ac:dyDescent="0.25">
      <c r="A97" s="74">
        <v>91</v>
      </c>
      <c r="B97" s="283"/>
      <c r="C97" s="284"/>
      <c r="D97" s="284"/>
      <c r="E97" s="284"/>
      <c r="F97" s="284"/>
      <c r="G97" s="284" t="s">
        <v>27</v>
      </c>
      <c r="H97" s="284"/>
      <c r="I97" s="285"/>
      <c r="J97" s="284" t="s">
        <v>27</v>
      </c>
      <c r="K97" s="284" t="s">
        <v>27</v>
      </c>
      <c r="L97" s="286"/>
      <c r="M97" s="287" t="str">
        <f t="shared" si="9"/>
        <v>ND</v>
      </c>
      <c r="N97" s="288" t="str">
        <f t="shared" si="7"/>
        <v>ND</v>
      </c>
      <c r="O97" s="289" t="str">
        <f t="shared" si="8"/>
        <v>ND</v>
      </c>
      <c r="P97" s="290" t="str">
        <f t="shared" si="10"/>
        <v>ND</v>
      </c>
      <c r="Q97" s="291" t="str">
        <f t="shared" si="11"/>
        <v>ND</v>
      </c>
      <c r="R97" s="292" t="str">
        <f t="shared" si="12"/>
        <v>ND</v>
      </c>
    </row>
    <row r="98" spans="1:18" ht="65.25" customHeight="1" x14ac:dyDescent="0.25">
      <c r="A98" s="74">
        <v>92</v>
      </c>
      <c r="B98" s="283"/>
      <c r="C98" s="284"/>
      <c r="D98" s="284"/>
      <c r="E98" s="284"/>
      <c r="F98" s="284"/>
      <c r="G98" s="284" t="s">
        <v>27</v>
      </c>
      <c r="H98" s="284"/>
      <c r="I98" s="285"/>
      <c r="J98" s="284" t="s">
        <v>27</v>
      </c>
      <c r="K98" s="284" t="s">
        <v>27</v>
      </c>
      <c r="L98" s="286"/>
      <c r="M98" s="287" t="str">
        <f t="shared" si="9"/>
        <v>ND</v>
      </c>
      <c r="N98" s="288" t="str">
        <f t="shared" si="7"/>
        <v>ND</v>
      </c>
      <c r="O98" s="289" t="str">
        <f t="shared" si="8"/>
        <v>ND</v>
      </c>
      <c r="P98" s="290" t="str">
        <f t="shared" si="10"/>
        <v>ND</v>
      </c>
      <c r="Q98" s="291" t="str">
        <f t="shared" si="11"/>
        <v>ND</v>
      </c>
      <c r="R98" s="292" t="str">
        <f t="shared" si="12"/>
        <v>ND</v>
      </c>
    </row>
    <row r="99" spans="1:18" ht="65.25" customHeight="1" x14ac:dyDescent="0.25">
      <c r="A99" s="74">
        <v>93</v>
      </c>
      <c r="B99" s="283"/>
      <c r="C99" s="284"/>
      <c r="D99" s="284"/>
      <c r="E99" s="284"/>
      <c r="F99" s="284"/>
      <c r="G99" s="284" t="s">
        <v>27</v>
      </c>
      <c r="H99" s="284"/>
      <c r="I99" s="285"/>
      <c r="J99" s="284" t="s">
        <v>27</v>
      </c>
      <c r="K99" s="284" t="s">
        <v>27</v>
      </c>
      <c r="L99" s="286"/>
      <c r="M99" s="287" t="str">
        <f t="shared" si="9"/>
        <v>ND</v>
      </c>
      <c r="N99" s="288" t="str">
        <f t="shared" si="7"/>
        <v>ND</v>
      </c>
      <c r="O99" s="289" t="str">
        <f t="shared" si="8"/>
        <v>ND</v>
      </c>
      <c r="P99" s="290" t="str">
        <f t="shared" si="10"/>
        <v>ND</v>
      </c>
      <c r="Q99" s="291" t="str">
        <f t="shared" si="11"/>
        <v>ND</v>
      </c>
      <c r="R99" s="292" t="str">
        <f t="shared" si="12"/>
        <v>ND</v>
      </c>
    </row>
    <row r="100" spans="1:18" ht="65.25" customHeight="1" x14ac:dyDescent="0.25">
      <c r="A100" s="74">
        <v>94</v>
      </c>
      <c r="B100" s="283"/>
      <c r="C100" s="284"/>
      <c r="D100" s="284"/>
      <c r="E100" s="284"/>
      <c r="F100" s="284"/>
      <c r="G100" s="284" t="s">
        <v>27</v>
      </c>
      <c r="H100" s="284"/>
      <c r="I100" s="285"/>
      <c r="J100" s="284" t="s">
        <v>27</v>
      </c>
      <c r="K100" s="284" t="s">
        <v>27</v>
      </c>
      <c r="L100" s="286"/>
      <c r="M100" s="287" t="str">
        <f t="shared" si="9"/>
        <v>ND</v>
      </c>
      <c r="N100" s="288" t="str">
        <f t="shared" si="7"/>
        <v>ND</v>
      </c>
      <c r="O100" s="289" t="str">
        <f t="shared" si="8"/>
        <v>ND</v>
      </c>
      <c r="P100" s="290" t="str">
        <f t="shared" si="10"/>
        <v>ND</v>
      </c>
      <c r="Q100" s="291" t="str">
        <f t="shared" si="11"/>
        <v>ND</v>
      </c>
      <c r="R100" s="292" t="str">
        <f t="shared" si="12"/>
        <v>ND</v>
      </c>
    </row>
    <row r="101" spans="1:18" ht="65.25" customHeight="1" x14ac:dyDescent="0.25">
      <c r="A101" s="74">
        <v>95</v>
      </c>
      <c r="B101" s="283"/>
      <c r="C101" s="284"/>
      <c r="D101" s="284"/>
      <c r="E101" s="284"/>
      <c r="F101" s="284"/>
      <c r="G101" s="284" t="s">
        <v>27</v>
      </c>
      <c r="H101" s="284"/>
      <c r="I101" s="285"/>
      <c r="J101" s="284" t="s">
        <v>27</v>
      </c>
      <c r="K101" s="284" t="s">
        <v>27</v>
      </c>
      <c r="L101" s="286"/>
      <c r="M101" s="287" t="str">
        <f t="shared" si="9"/>
        <v>ND</v>
      </c>
      <c r="N101" s="288" t="str">
        <f t="shared" si="7"/>
        <v>ND</v>
      </c>
      <c r="O101" s="289" t="str">
        <f t="shared" si="8"/>
        <v>ND</v>
      </c>
      <c r="P101" s="290" t="str">
        <f t="shared" si="10"/>
        <v>ND</v>
      </c>
      <c r="Q101" s="291" t="str">
        <f t="shared" si="11"/>
        <v>ND</v>
      </c>
      <c r="R101" s="292" t="str">
        <f t="shared" si="12"/>
        <v>ND</v>
      </c>
    </row>
    <row r="102" spans="1:18" ht="65.25" customHeight="1" x14ac:dyDescent="0.25">
      <c r="A102" s="74">
        <v>96</v>
      </c>
      <c r="B102" s="283"/>
      <c r="C102" s="284"/>
      <c r="D102" s="284"/>
      <c r="E102" s="284"/>
      <c r="F102" s="284"/>
      <c r="G102" s="284" t="s">
        <v>27</v>
      </c>
      <c r="H102" s="284"/>
      <c r="I102" s="285"/>
      <c r="J102" s="284" t="s">
        <v>27</v>
      </c>
      <c r="K102" s="284" t="s">
        <v>27</v>
      </c>
      <c r="L102" s="286"/>
      <c r="M102" s="287" t="str">
        <f t="shared" si="9"/>
        <v>ND</v>
      </c>
      <c r="N102" s="288" t="str">
        <f t="shared" si="7"/>
        <v>ND</v>
      </c>
      <c r="O102" s="289" t="str">
        <f t="shared" si="8"/>
        <v>ND</v>
      </c>
      <c r="P102" s="290" t="str">
        <f t="shared" si="10"/>
        <v>ND</v>
      </c>
      <c r="Q102" s="291" t="str">
        <f t="shared" si="11"/>
        <v>ND</v>
      </c>
      <c r="R102" s="292" t="str">
        <f t="shared" si="12"/>
        <v>ND</v>
      </c>
    </row>
    <row r="103" spans="1:18" ht="65.25" customHeight="1" x14ac:dyDescent="0.25">
      <c r="A103" s="74">
        <v>97</v>
      </c>
      <c r="B103" s="283"/>
      <c r="C103" s="284"/>
      <c r="D103" s="284"/>
      <c r="E103" s="284"/>
      <c r="F103" s="284"/>
      <c r="G103" s="284" t="s">
        <v>27</v>
      </c>
      <c r="H103" s="284"/>
      <c r="I103" s="285"/>
      <c r="J103" s="284" t="s">
        <v>27</v>
      </c>
      <c r="K103" s="284" t="s">
        <v>27</v>
      </c>
      <c r="L103" s="286"/>
      <c r="M103" s="287" t="str">
        <f t="shared" si="9"/>
        <v>ND</v>
      </c>
      <c r="N103" s="288" t="str">
        <f t="shared" si="7"/>
        <v>ND</v>
      </c>
      <c r="O103" s="289" t="str">
        <f t="shared" si="8"/>
        <v>ND</v>
      </c>
      <c r="P103" s="290" t="str">
        <f t="shared" si="10"/>
        <v>ND</v>
      </c>
      <c r="Q103" s="291" t="str">
        <f t="shared" si="11"/>
        <v>ND</v>
      </c>
      <c r="R103" s="292" t="str">
        <f t="shared" si="12"/>
        <v>ND</v>
      </c>
    </row>
    <row r="104" spans="1:18" ht="65.25" customHeight="1" x14ac:dyDescent="0.25">
      <c r="A104" s="74">
        <v>98</v>
      </c>
      <c r="B104" s="283"/>
      <c r="C104" s="284"/>
      <c r="D104" s="284"/>
      <c r="E104" s="284"/>
      <c r="F104" s="284"/>
      <c r="G104" s="284" t="s">
        <v>27</v>
      </c>
      <c r="H104" s="284"/>
      <c r="I104" s="285"/>
      <c r="J104" s="284" t="s">
        <v>27</v>
      </c>
      <c r="K104" s="284" t="s">
        <v>27</v>
      </c>
      <c r="L104" s="286"/>
      <c r="M104" s="287" t="str">
        <f t="shared" si="9"/>
        <v>ND</v>
      </c>
      <c r="N104" s="288" t="str">
        <f t="shared" si="7"/>
        <v>ND</v>
      </c>
      <c r="O104" s="289" t="str">
        <f t="shared" si="8"/>
        <v>ND</v>
      </c>
      <c r="P104" s="290" t="str">
        <f t="shared" si="10"/>
        <v>ND</v>
      </c>
      <c r="Q104" s="291" t="str">
        <f t="shared" si="11"/>
        <v>ND</v>
      </c>
      <c r="R104" s="292" t="str">
        <f t="shared" si="12"/>
        <v>ND</v>
      </c>
    </row>
    <row r="105" spans="1:18" ht="65.25" customHeight="1" x14ac:dyDescent="0.25">
      <c r="A105" s="74">
        <v>99</v>
      </c>
      <c r="B105" s="283"/>
      <c r="C105" s="284"/>
      <c r="D105" s="284"/>
      <c r="E105" s="284"/>
      <c r="F105" s="284"/>
      <c r="G105" s="284" t="s">
        <v>27</v>
      </c>
      <c r="H105" s="284"/>
      <c r="I105" s="285"/>
      <c r="J105" s="284" t="s">
        <v>27</v>
      </c>
      <c r="K105" s="284" t="s">
        <v>27</v>
      </c>
      <c r="L105" s="286"/>
      <c r="M105" s="287" t="str">
        <f t="shared" si="9"/>
        <v>ND</v>
      </c>
      <c r="N105" s="288" t="str">
        <f t="shared" si="7"/>
        <v>ND</v>
      </c>
      <c r="O105" s="289" t="str">
        <f t="shared" si="8"/>
        <v>ND</v>
      </c>
      <c r="P105" s="290" t="str">
        <f t="shared" si="10"/>
        <v>ND</v>
      </c>
      <c r="Q105" s="291" t="str">
        <f t="shared" si="11"/>
        <v>ND</v>
      </c>
      <c r="R105" s="292" t="str">
        <f t="shared" si="12"/>
        <v>ND</v>
      </c>
    </row>
    <row r="106" spans="1:18" ht="65.25" customHeight="1" x14ac:dyDescent="0.25">
      <c r="A106" s="74">
        <v>100</v>
      </c>
      <c r="B106" s="283"/>
      <c r="C106" s="284"/>
      <c r="D106" s="284"/>
      <c r="E106" s="284"/>
      <c r="F106" s="284"/>
      <c r="G106" s="284" t="s">
        <v>27</v>
      </c>
      <c r="H106" s="284"/>
      <c r="I106" s="285"/>
      <c r="J106" s="284" t="s">
        <v>27</v>
      </c>
      <c r="K106" s="284" t="s">
        <v>27</v>
      </c>
      <c r="L106" s="286"/>
      <c r="M106" s="287" t="str">
        <f t="shared" si="9"/>
        <v>ND</v>
      </c>
      <c r="N106" s="288" t="str">
        <f t="shared" si="7"/>
        <v>ND</v>
      </c>
      <c r="O106" s="289" t="str">
        <f t="shared" si="8"/>
        <v>ND</v>
      </c>
      <c r="P106" s="290" t="str">
        <f t="shared" si="10"/>
        <v>ND</v>
      </c>
      <c r="Q106" s="291" t="str">
        <f t="shared" si="11"/>
        <v>ND</v>
      </c>
      <c r="R106" s="292" t="str">
        <f t="shared" si="12"/>
        <v>ND</v>
      </c>
    </row>
    <row r="107" spans="1:18" ht="65.25" customHeight="1" x14ac:dyDescent="0.25">
      <c r="A107" s="74">
        <v>101</v>
      </c>
      <c r="B107" s="283"/>
      <c r="C107" s="284"/>
      <c r="D107" s="284"/>
      <c r="E107" s="284"/>
      <c r="F107" s="284"/>
      <c r="G107" s="284" t="s">
        <v>27</v>
      </c>
      <c r="H107" s="284"/>
      <c r="I107" s="285"/>
      <c r="J107" s="284" t="s">
        <v>27</v>
      </c>
      <c r="K107" s="284" t="s">
        <v>27</v>
      </c>
      <c r="L107" s="286"/>
      <c r="M107" s="287" t="str">
        <f t="shared" si="9"/>
        <v>ND</v>
      </c>
      <c r="N107" s="288" t="str">
        <f t="shared" si="7"/>
        <v>ND</v>
      </c>
      <c r="O107" s="289" t="str">
        <f t="shared" si="8"/>
        <v>ND</v>
      </c>
      <c r="P107" s="290" t="str">
        <f t="shared" si="10"/>
        <v>ND</v>
      </c>
      <c r="Q107" s="291" t="str">
        <f t="shared" si="11"/>
        <v>ND</v>
      </c>
      <c r="R107" s="292" t="str">
        <f t="shared" si="12"/>
        <v>ND</v>
      </c>
    </row>
    <row r="108" spans="1:18" ht="65.25" customHeight="1" x14ac:dyDescent="0.25">
      <c r="A108" s="74">
        <v>102</v>
      </c>
      <c r="B108" s="283"/>
      <c r="C108" s="284"/>
      <c r="D108" s="284"/>
      <c r="E108" s="284"/>
      <c r="F108" s="284"/>
      <c r="G108" s="284" t="s">
        <v>27</v>
      </c>
      <c r="H108" s="284"/>
      <c r="I108" s="285"/>
      <c r="J108" s="284" t="s">
        <v>27</v>
      </c>
      <c r="K108" s="284" t="s">
        <v>27</v>
      </c>
      <c r="L108" s="286"/>
      <c r="M108" s="287" t="str">
        <f t="shared" si="9"/>
        <v>ND</v>
      </c>
      <c r="N108" s="288" t="str">
        <f t="shared" si="7"/>
        <v>ND</v>
      </c>
      <c r="O108" s="289" t="str">
        <f t="shared" si="8"/>
        <v>ND</v>
      </c>
      <c r="P108" s="290" t="str">
        <f t="shared" si="10"/>
        <v>ND</v>
      </c>
      <c r="Q108" s="291" t="str">
        <f t="shared" si="11"/>
        <v>ND</v>
      </c>
      <c r="R108" s="292" t="str">
        <f t="shared" si="12"/>
        <v>ND</v>
      </c>
    </row>
    <row r="109" spans="1:18" ht="65.25" customHeight="1" x14ac:dyDescent="0.25">
      <c r="A109" s="74">
        <v>103</v>
      </c>
      <c r="B109" s="283"/>
      <c r="C109" s="284"/>
      <c r="D109" s="284"/>
      <c r="E109" s="284"/>
      <c r="F109" s="284"/>
      <c r="G109" s="284" t="s">
        <v>27</v>
      </c>
      <c r="H109" s="284"/>
      <c r="I109" s="285"/>
      <c r="J109" s="284" t="s">
        <v>27</v>
      </c>
      <c r="K109" s="284" t="s">
        <v>27</v>
      </c>
      <c r="L109" s="286"/>
      <c r="M109" s="287" t="str">
        <f t="shared" si="9"/>
        <v>ND</v>
      </c>
      <c r="N109" s="288" t="str">
        <f t="shared" si="7"/>
        <v>ND</v>
      </c>
      <c r="O109" s="289" t="str">
        <f t="shared" si="8"/>
        <v>ND</v>
      </c>
      <c r="P109" s="290" t="str">
        <f t="shared" si="10"/>
        <v>ND</v>
      </c>
      <c r="Q109" s="291" t="str">
        <f t="shared" si="11"/>
        <v>ND</v>
      </c>
      <c r="R109" s="292" t="str">
        <f t="shared" si="12"/>
        <v>ND</v>
      </c>
    </row>
    <row r="110" spans="1:18" ht="65.25" customHeight="1" x14ac:dyDescent="0.25">
      <c r="A110" s="74">
        <v>104</v>
      </c>
      <c r="B110" s="283"/>
      <c r="C110" s="284"/>
      <c r="D110" s="284"/>
      <c r="E110" s="284"/>
      <c r="F110" s="284"/>
      <c r="G110" s="284" t="s">
        <v>27</v>
      </c>
      <c r="H110" s="284"/>
      <c r="I110" s="285"/>
      <c r="J110" s="284" t="s">
        <v>27</v>
      </c>
      <c r="K110" s="284" t="s">
        <v>27</v>
      </c>
      <c r="L110" s="286"/>
      <c r="M110" s="287" t="str">
        <f t="shared" si="9"/>
        <v>ND</v>
      </c>
      <c r="N110" s="288" t="str">
        <f t="shared" si="7"/>
        <v>ND</v>
      </c>
      <c r="O110" s="289" t="str">
        <f t="shared" si="8"/>
        <v>ND</v>
      </c>
      <c r="P110" s="290" t="str">
        <f t="shared" si="10"/>
        <v>ND</v>
      </c>
      <c r="Q110" s="291" t="str">
        <f t="shared" si="11"/>
        <v>ND</v>
      </c>
      <c r="R110" s="292" t="str">
        <f t="shared" si="12"/>
        <v>ND</v>
      </c>
    </row>
    <row r="111" spans="1:18" ht="65.25" customHeight="1" x14ac:dyDescent="0.25">
      <c r="A111" s="74">
        <v>105</v>
      </c>
      <c r="B111" s="283"/>
      <c r="C111" s="284"/>
      <c r="D111" s="284"/>
      <c r="E111" s="284"/>
      <c r="F111" s="284"/>
      <c r="G111" s="284" t="s">
        <v>27</v>
      </c>
      <c r="H111" s="284"/>
      <c r="I111" s="285"/>
      <c r="J111" s="284" t="s">
        <v>27</v>
      </c>
      <c r="K111" s="284" t="s">
        <v>27</v>
      </c>
      <c r="L111" s="286"/>
      <c r="M111" s="287" t="str">
        <f t="shared" si="9"/>
        <v>ND</v>
      </c>
      <c r="N111" s="288" t="str">
        <f t="shared" si="7"/>
        <v>ND</v>
      </c>
      <c r="O111" s="289" t="str">
        <f t="shared" si="8"/>
        <v>ND</v>
      </c>
      <c r="P111" s="290" t="str">
        <f t="shared" si="10"/>
        <v>ND</v>
      </c>
      <c r="Q111" s="291" t="str">
        <f t="shared" si="11"/>
        <v>ND</v>
      </c>
      <c r="R111" s="292" t="str">
        <f t="shared" si="12"/>
        <v>ND</v>
      </c>
    </row>
    <row r="112" spans="1:18" ht="65.25" customHeight="1" x14ac:dyDescent="0.25">
      <c r="A112" s="74">
        <v>106</v>
      </c>
      <c r="B112" s="283"/>
      <c r="C112" s="284"/>
      <c r="D112" s="284"/>
      <c r="E112" s="284"/>
      <c r="F112" s="284"/>
      <c r="G112" s="284" t="s">
        <v>27</v>
      </c>
      <c r="H112" s="284"/>
      <c r="I112" s="285"/>
      <c r="J112" s="284" t="s">
        <v>27</v>
      </c>
      <c r="K112" s="284" t="s">
        <v>27</v>
      </c>
      <c r="L112" s="286"/>
      <c r="M112" s="287" t="str">
        <f t="shared" si="9"/>
        <v>ND</v>
      </c>
      <c r="N112" s="288" t="str">
        <f t="shared" si="7"/>
        <v>ND</v>
      </c>
      <c r="O112" s="289" t="str">
        <f t="shared" si="8"/>
        <v>ND</v>
      </c>
      <c r="P112" s="290" t="str">
        <f t="shared" si="10"/>
        <v>ND</v>
      </c>
      <c r="Q112" s="291" t="str">
        <f t="shared" si="11"/>
        <v>ND</v>
      </c>
      <c r="R112" s="292" t="str">
        <f t="shared" si="12"/>
        <v>ND</v>
      </c>
    </row>
    <row r="113" spans="1:18" ht="65.25" customHeight="1" x14ac:dyDescent="0.25">
      <c r="A113" s="74">
        <v>107</v>
      </c>
      <c r="B113" s="283"/>
      <c r="C113" s="284"/>
      <c r="D113" s="284"/>
      <c r="E113" s="284"/>
      <c r="F113" s="284"/>
      <c r="G113" s="284" t="s">
        <v>27</v>
      </c>
      <c r="H113" s="284"/>
      <c r="I113" s="285"/>
      <c r="J113" s="284" t="s">
        <v>27</v>
      </c>
      <c r="K113" s="284" t="s">
        <v>27</v>
      </c>
      <c r="L113" s="286"/>
      <c r="M113" s="287" t="str">
        <f t="shared" si="9"/>
        <v>ND</v>
      </c>
      <c r="N113" s="288" t="str">
        <f t="shared" si="7"/>
        <v>ND</v>
      </c>
      <c r="O113" s="289" t="str">
        <f t="shared" si="8"/>
        <v>ND</v>
      </c>
      <c r="P113" s="290" t="str">
        <f t="shared" si="10"/>
        <v>ND</v>
      </c>
      <c r="Q113" s="291" t="str">
        <f t="shared" si="11"/>
        <v>ND</v>
      </c>
      <c r="R113" s="292" t="str">
        <f t="shared" si="12"/>
        <v>ND</v>
      </c>
    </row>
    <row r="114" spans="1:18" ht="65.25" customHeight="1" x14ac:dyDescent="0.25">
      <c r="A114" s="74">
        <v>108</v>
      </c>
      <c r="B114" s="283"/>
      <c r="C114" s="284"/>
      <c r="D114" s="284"/>
      <c r="E114" s="284"/>
      <c r="F114" s="284"/>
      <c r="G114" s="284" t="s">
        <v>27</v>
      </c>
      <c r="H114" s="284"/>
      <c r="I114" s="285"/>
      <c r="J114" s="284" t="s">
        <v>27</v>
      </c>
      <c r="K114" s="284" t="s">
        <v>27</v>
      </c>
      <c r="L114" s="286"/>
      <c r="M114" s="287" t="str">
        <f t="shared" si="9"/>
        <v>ND</v>
      </c>
      <c r="N114" s="288" t="str">
        <f t="shared" si="7"/>
        <v>ND</v>
      </c>
      <c r="O114" s="289" t="str">
        <f t="shared" si="8"/>
        <v>ND</v>
      </c>
      <c r="P114" s="290" t="str">
        <f t="shared" si="10"/>
        <v>ND</v>
      </c>
      <c r="Q114" s="291" t="str">
        <f t="shared" si="11"/>
        <v>ND</v>
      </c>
      <c r="R114" s="292" t="str">
        <f t="shared" si="12"/>
        <v>ND</v>
      </c>
    </row>
    <row r="115" spans="1:18" ht="65.25" customHeight="1" x14ac:dyDescent="0.25">
      <c r="A115" s="74">
        <v>109</v>
      </c>
      <c r="B115" s="283"/>
      <c r="C115" s="284"/>
      <c r="D115" s="284"/>
      <c r="E115" s="284"/>
      <c r="F115" s="284"/>
      <c r="G115" s="284" t="s">
        <v>27</v>
      </c>
      <c r="H115" s="284"/>
      <c r="I115" s="285"/>
      <c r="J115" s="284" t="s">
        <v>27</v>
      </c>
      <c r="K115" s="284" t="s">
        <v>27</v>
      </c>
      <c r="L115" s="286"/>
      <c r="M115" s="287" t="str">
        <f t="shared" si="9"/>
        <v>ND</v>
      </c>
      <c r="N115" s="288" t="str">
        <f t="shared" si="7"/>
        <v>ND</v>
      </c>
      <c r="O115" s="289" t="str">
        <f t="shared" si="8"/>
        <v>ND</v>
      </c>
      <c r="P115" s="290" t="str">
        <f t="shared" si="10"/>
        <v>ND</v>
      </c>
      <c r="Q115" s="291" t="str">
        <f t="shared" si="11"/>
        <v>ND</v>
      </c>
      <c r="R115" s="292" t="str">
        <f t="shared" si="12"/>
        <v>ND</v>
      </c>
    </row>
    <row r="116" spans="1:18" ht="65.25" customHeight="1" x14ac:dyDescent="0.25">
      <c r="A116" s="74">
        <v>110</v>
      </c>
      <c r="B116" s="283"/>
      <c r="C116" s="284"/>
      <c r="D116" s="284"/>
      <c r="E116" s="284"/>
      <c r="F116" s="284"/>
      <c r="G116" s="284" t="s">
        <v>27</v>
      </c>
      <c r="H116" s="284"/>
      <c r="I116" s="285"/>
      <c r="J116" s="284" t="s">
        <v>27</v>
      </c>
      <c r="K116" s="284" t="s">
        <v>27</v>
      </c>
      <c r="L116" s="286"/>
      <c r="M116" s="287" t="str">
        <f t="shared" si="9"/>
        <v>ND</v>
      </c>
      <c r="N116" s="288" t="str">
        <f t="shared" si="7"/>
        <v>ND</v>
      </c>
      <c r="O116" s="289" t="str">
        <f t="shared" si="8"/>
        <v>ND</v>
      </c>
      <c r="P116" s="290" t="str">
        <f t="shared" si="10"/>
        <v>ND</v>
      </c>
      <c r="Q116" s="291" t="str">
        <f t="shared" si="11"/>
        <v>ND</v>
      </c>
      <c r="R116" s="292" t="str">
        <f t="shared" si="12"/>
        <v>ND</v>
      </c>
    </row>
    <row r="117" spans="1:18" ht="65.25" customHeight="1" x14ac:dyDescent="0.25">
      <c r="A117" s="74">
        <v>111</v>
      </c>
      <c r="B117" s="283"/>
      <c r="C117" s="284"/>
      <c r="D117" s="284"/>
      <c r="E117" s="284"/>
      <c r="F117" s="284"/>
      <c r="G117" s="284" t="s">
        <v>27</v>
      </c>
      <c r="H117" s="284"/>
      <c r="I117" s="285"/>
      <c r="J117" s="284" t="s">
        <v>27</v>
      </c>
      <c r="K117" s="284" t="s">
        <v>27</v>
      </c>
      <c r="L117" s="286"/>
      <c r="M117" s="287" t="str">
        <f t="shared" si="9"/>
        <v>ND</v>
      </c>
      <c r="N117" s="288" t="str">
        <f t="shared" si="7"/>
        <v>ND</v>
      </c>
      <c r="O117" s="289" t="str">
        <f t="shared" si="8"/>
        <v>ND</v>
      </c>
      <c r="P117" s="290" t="str">
        <f t="shared" si="10"/>
        <v>ND</v>
      </c>
      <c r="Q117" s="291" t="str">
        <f t="shared" si="11"/>
        <v>ND</v>
      </c>
      <c r="R117" s="292" t="str">
        <f t="shared" si="12"/>
        <v>ND</v>
      </c>
    </row>
    <row r="118" spans="1:18" ht="65.25" customHeight="1" x14ac:dyDescent="0.25">
      <c r="A118" s="74">
        <v>112</v>
      </c>
      <c r="B118" s="283"/>
      <c r="C118" s="284"/>
      <c r="D118" s="284"/>
      <c r="E118" s="284"/>
      <c r="F118" s="284"/>
      <c r="G118" s="284" t="s">
        <v>27</v>
      </c>
      <c r="H118" s="284"/>
      <c r="I118" s="285"/>
      <c r="J118" s="284" t="s">
        <v>27</v>
      </c>
      <c r="K118" s="284" t="s">
        <v>27</v>
      </c>
      <c r="L118" s="286"/>
      <c r="M118" s="287" t="str">
        <f t="shared" si="9"/>
        <v>ND</v>
      </c>
      <c r="N118" s="288" t="str">
        <f t="shared" si="7"/>
        <v>ND</v>
      </c>
      <c r="O118" s="289" t="str">
        <f t="shared" si="8"/>
        <v>ND</v>
      </c>
      <c r="P118" s="290" t="str">
        <f t="shared" si="10"/>
        <v>ND</v>
      </c>
      <c r="Q118" s="291" t="str">
        <f t="shared" si="11"/>
        <v>ND</v>
      </c>
      <c r="R118" s="292" t="str">
        <f t="shared" si="12"/>
        <v>ND</v>
      </c>
    </row>
    <row r="119" spans="1:18" ht="65.25" customHeight="1" x14ac:dyDescent="0.25">
      <c r="A119" s="74">
        <v>113</v>
      </c>
      <c r="B119" s="283"/>
      <c r="C119" s="284"/>
      <c r="D119" s="284"/>
      <c r="E119" s="284"/>
      <c r="F119" s="284"/>
      <c r="G119" s="284" t="s">
        <v>27</v>
      </c>
      <c r="H119" s="284"/>
      <c r="I119" s="285"/>
      <c r="J119" s="284" t="s">
        <v>27</v>
      </c>
      <c r="K119" s="284" t="s">
        <v>27</v>
      </c>
      <c r="L119" s="286"/>
      <c r="M119" s="287" t="str">
        <f t="shared" si="9"/>
        <v>ND</v>
      </c>
      <c r="N119" s="288" t="str">
        <f t="shared" si="7"/>
        <v>ND</v>
      </c>
      <c r="O119" s="289" t="str">
        <f t="shared" si="8"/>
        <v>ND</v>
      </c>
      <c r="P119" s="290" t="str">
        <f t="shared" si="10"/>
        <v>ND</v>
      </c>
      <c r="Q119" s="291" t="str">
        <f t="shared" si="11"/>
        <v>ND</v>
      </c>
      <c r="R119" s="292" t="str">
        <f t="shared" si="12"/>
        <v>ND</v>
      </c>
    </row>
    <row r="120" spans="1:18" ht="65.25" customHeight="1" x14ac:dyDescent="0.25">
      <c r="A120" s="74">
        <v>114</v>
      </c>
      <c r="B120" s="283"/>
      <c r="C120" s="284"/>
      <c r="D120" s="284"/>
      <c r="E120" s="284"/>
      <c r="F120" s="284"/>
      <c r="G120" s="284" t="s">
        <v>27</v>
      </c>
      <c r="H120" s="284"/>
      <c r="I120" s="285"/>
      <c r="J120" s="284" t="s">
        <v>27</v>
      </c>
      <c r="K120" s="284" t="s">
        <v>27</v>
      </c>
      <c r="L120" s="286"/>
      <c r="M120" s="287" t="str">
        <f t="shared" si="9"/>
        <v>ND</v>
      </c>
      <c r="N120" s="288" t="str">
        <f t="shared" si="7"/>
        <v>ND</v>
      </c>
      <c r="O120" s="289" t="str">
        <f t="shared" si="8"/>
        <v>ND</v>
      </c>
      <c r="P120" s="290" t="str">
        <f t="shared" si="10"/>
        <v>ND</v>
      </c>
      <c r="Q120" s="291" t="str">
        <f t="shared" si="11"/>
        <v>ND</v>
      </c>
      <c r="R120" s="292" t="str">
        <f t="shared" si="12"/>
        <v>ND</v>
      </c>
    </row>
    <row r="121" spans="1:18" ht="65.25" customHeight="1" x14ac:dyDescent="0.25">
      <c r="A121" s="74">
        <v>115</v>
      </c>
      <c r="B121" s="283"/>
      <c r="C121" s="284"/>
      <c r="D121" s="284"/>
      <c r="E121" s="284"/>
      <c r="F121" s="284"/>
      <c r="G121" s="284" t="s">
        <v>27</v>
      </c>
      <c r="H121" s="284"/>
      <c r="I121" s="285"/>
      <c r="J121" s="284" t="s">
        <v>27</v>
      </c>
      <c r="K121" s="284" t="s">
        <v>27</v>
      </c>
      <c r="L121" s="286"/>
      <c r="M121" s="287" t="str">
        <f t="shared" si="9"/>
        <v>ND</v>
      </c>
      <c r="N121" s="288" t="str">
        <f t="shared" si="7"/>
        <v>ND</v>
      </c>
      <c r="O121" s="289" t="str">
        <f t="shared" si="8"/>
        <v>ND</v>
      </c>
      <c r="P121" s="290" t="str">
        <f t="shared" si="10"/>
        <v>ND</v>
      </c>
      <c r="Q121" s="291" t="str">
        <f t="shared" si="11"/>
        <v>ND</v>
      </c>
      <c r="R121" s="292" t="str">
        <f t="shared" si="12"/>
        <v>ND</v>
      </c>
    </row>
    <row r="122" spans="1:18" ht="65.25" customHeight="1" x14ac:dyDescent="0.25">
      <c r="A122" s="74">
        <v>116</v>
      </c>
      <c r="B122" s="283"/>
      <c r="C122" s="284"/>
      <c r="D122" s="284"/>
      <c r="E122" s="284"/>
      <c r="F122" s="284"/>
      <c r="G122" s="284" t="s">
        <v>27</v>
      </c>
      <c r="H122" s="284"/>
      <c r="I122" s="285"/>
      <c r="J122" s="284" t="s">
        <v>27</v>
      </c>
      <c r="K122" s="284" t="s">
        <v>27</v>
      </c>
      <c r="L122" s="286"/>
      <c r="M122" s="287" t="str">
        <f t="shared" si="9"/>
        <v>ND</v>
      </c>
      <c r="N122" s="288" t="str">
        <f t="shared" si="7"/>
        <v>ND</v>
      </c>
      <c r="O122" s="289" t="str">
        <f t="shared" si="8"/>
        <v>ND</v>
      </c>
      <c r="P122" s="290" t="str">
        <f t="shared" si="10"/>
        <v>ND</v>
      </c>
      <c r="Q122" s="291" t="str">
        <f t="shared" si="11"/>
        <v>ND</v>
      </c>
      <c r="R122" s="292" t="str">
        <f t="shared" si="12"/>
        <v>ND</v>
      </c>
    </row>
    <row r="123" spans="1:18" ht="65.25" customHeight="1" x14ac:dyDescent="0.25">
      <c r="A123" s="74">
        <v>117</v>
      </c>
      <c r="B123" s="283"/>
      <c r="C123" s="284"/>
      <c r="D123" s="284"/>
      <c r="E123" s="284"/>
      <c r="F123" s="284"/>
      <c r="G123" s="284" t="s">
        <v>27</v>
      </c>
      <c r="H123" s="284"/>
      <c r="I123" s="285"/>
      <c r="J123" s="284" t="s">
        <v>27</v>
      </c>
      <c r="K123" s="284" t="s">
        <v>27</v>
      </c>
      <c r="L123" s="286"/>
      <c r="M123" s="287" t="str">
        <f t="shared" si="9"/>
        <v>ND</v>
      </c>
      <c r="N123" s="288" t="str">
        <f t="shared" si="7"/>
        <v>ND</v>
      </c>
      <c r="O123" s="289" t="str">
        <f t="shared" si="8"/>
        <v>ND</v>
      </c>
      <c r="P123" s="290" t="str">
        <f t="shared" si="10"/>
        <v>ND</v>
      </c>
      <c r="Q123" s="291" t="str">
        <f t="shared" si="11"/>
        <v>ND</v>
      </c>
      <c r="R123" s="292" t="str">
        <f t="shared" si="12"/>
        <v>ND</v>
      </c>
    </row>
    <row r="124" spans="1:18" ht="65.25" customHeight="1" x14ac:dyDescent="0.25">
      <c r="A124" s="74">
        <v>118</v>
      </c>
      <c r="B124" s="283"/>
      <c r="C124" s="284"/>
      <c r="D124" s="284"/>
      <c r="E124" s="284"/>
      <c r="F124" s="284"/>
      <c r="G124" s="284" t="s">
        <v>27</v>
      </c>
      <c r="H124" s="284"/>
      <c r="I124" s="285"/>
      <c r="J124" s="284" t="s">
        <v>27</v>
      </c>
      <c r="K124" s="284" t="s">
        <v>27</v>
      </c>
      <c r="L124" s="286"/>
      <c r="M124" s="287" t="str">
        <f t="shared" si="9"/>
        <v>ND</v>
      </c>
      <c r="N124" s="288" t="str">
        <f t="shared" si="7"/>
        <v>ND</v>
      </c>
      <c r="O124" s="289" t="str">
        <f t="shared" si="8"/>
        <v>ND</v>
      </c>
      <c r="P124" s="290" t="str">
        <f t="shared" si="10"/>
        <v>ND</v>
      </c>
      <c r="Q124" s="291" t="str">
        <f t="shared" si="11"/>
        <v>ND</v>
      </c>
      <c r="R124" s="292" t="str">
        <f t="shared" si="12"/>
        <v>ND</v>
      </c>
    </row>
    <row r="125" spans="1:18" ht="65.25" customHeight="1" x14ac:dyDescent="0.25">
      <c r="A125" s="74">
        <v>119</v>
      </c>
      <c r="B125" s="283"/>
      <c r="C125" s="284"/>
      <c r="D125" s="284"/>
      <c r="E125" s="284"/>
      <c r="F125" s="284"/>
      <c r="G125" s="284" t="s">
        <v>27</v>
      </c>
      <c r="H125" s="284"/>
      <c r="I125" s="285"/>
      <c r="J125" s="284" t="s">
        <v>27</v>
      </c>
      <c r="K125" s="284" t="s">
        <v>27</v>
      </c>
      <c r="L125" s="286"/>
      <c r="M125" s="287" t="str">
        <f t="shared" si="9"/>
        <v>ND</v>
      </c>
      <c r="N125" s="288" t="str">
        <f t="shared" si="7"/>
        <v>ND</v>
      </c>
      <c r="O125" s="289" t="str">
        <f t="shared" si="8"/>
        <v>ND</v>
      </c>
      <c r="P125" s="290" t="str">
        <f t="shared" si="10"/>
        <v>ND</v>
      </c>
      <c r="Q125" s="291" t="str">
        <f t="shared" si="11"/>
        <v>ND</v>
      </c>
      <c r="R125" s="292" t="str">
        <f t="shared" si="12"/>
        <v>ND</v>
      </c>
    </row>
    <row r="126" spans="1:18" ht="65.25" customHeight="1" x14ac:dyDescent="0.25">
      <c r="A126" s="74">
        <v>120</v>
      </c>
      <c r="B126" s="283"/>
      <c r="C126" s="284"/>
      <c r="D126" s="284"/>
      <c r="E126" s="284"/>
      <c r="F126" s="284"/>
      <c r="G126" s="284" t="s">
        <v>27</v>
      </c>
      <c r="H126" s="284"/>
      <c r="I126" s="285"/>
      <c r="J126" s="284" t="s">
        <v>27</v>
      </c>
      <c r="K126" s="284" t="s">
        <v>27</v>
      </c>
      <c r="L126" s="286"/>
      <c r="M126" s="287" t="str">
        <f t="shared" si="9"/>
        <v>ND</v>
      </c>
      <c r="N126" s="288" t="str">
        <f t="shared" si="7"/>
        <v>ND</v>
      </c>
      <c r="O126" s="289" t="str">
        <f t="shared" si="8"/>
        <v>ND</v>
      </c>
      <c r="P126" s="290" t="str">
        <f t="shared" si="10"/>
        <v>ND</v>
      </c>
      <c r="Q126" s="291" t="str">
        <f t="shared" si="11"/>
        <v>ND</v>
      </c>
      <c r="R126" s="292" t="str">
        <f t="shared" si="12"/>
        <v>ND</v>
      </c>
    </row>
    <row r="127" spans="1:18" ht="65.25" customHeight="1" x14ac:dyDescent="0.25">
      <c r="A127" s="74">
        <v>121</v>
      </c>
      <c r="B127" s="283"/>
      <c r="C127" s="284"/>
      <c r="D127" s="284"/>
      <c r="E127" s="284"/>
      <c r="F127" s="284"/>
      <c r="G127" s="284" t="s">
        <v>27</v>
      </c>
      <c r="H127" s="284"/>
      <c r="I127" s="285"/>
      <c r="J127" s="284" t="s">
        <v>27</v>
      </c>
      <c r="K127" s="284" t="s">
        <v>27</v>
      </c>
      <c r="L127" s="286"/>
      <c r="M127" s="287" t="str">
        <f t="shared" si="9"/>
        <v>ND</v>
      </c>
      <c r="N127" s="288" t="str">
        <f t="shared" si="7"/>
        <v>ND</v>
      </c>
      <c r="O127" s="289" t="str">
        <f t="shared" si="8"/>
        <v>ND</v>
      </c>
      <c r="P127" s="290" t="str">
        <f t="shared" si="10"/>
        <v>ND</v>
      </c>
      <c r="Q127" s="291" t="str">
        <f t="shared" si="11"/>
        <v>ND</v>
      </c>
      <c r="R127" s="292" t="str">
        <f t="shared" si="12"/>
        <v>ND</v>
      </c>
    </row>
    <row r="128" spans="1:18" ht="65.25" customHeight="1" x14ac:dyDescent="0.25">
      <c r="A128" s="74">
        <v>122</v>
      </c>
      <c r="B128" s="283"/>
      <c r="C128" s="284"/>
      <c r="D128" s="284"/>
      <c r="E128" s="284"/>
      <c r="F128" s="284"/>
      <c r="G128" s="284" t="s">
        <v>27</v>
      </c>
      <c r="H128" s="284"/>
      <c r="I128" s="285"/>
      <c r="J128" s="284" t="s">
        <v>27</v>
      </c>
      <c r="K128" s="284" t="s">
        <v>27</v>
      </c>
      <c r="L128" s="286"/>
      <c r="M128" s="287" t="str">
        <f t="shared" si="9"/>
        <v>ND</v>
      </c>
      <c r="N128" s="288" t="str">
        <f t="shared" si="7"/>
        <v>ND</v>
      </c>
      <c r="O128" s="289" t="str">
        <f t="shared" si="8"/>
        <v>ND</v>
      </c>
      <c r="P128" s="290" t="str">
        <f t="shared" si="10"/>
        <v>ND</v>
      </c>
      <c r="Q128" s="291" t="str">
        <f t="shared" si="11"/>
        <v>ND</v>
      </c>
      <c r="R128" s="292" t="str">
        <f t="shared" si="12"/>
        <v>ND</v>
      </c>
    </row>
    <row r="129" spans="1:18" ht="65.25" customHeight="1" x14ac:dyDescent="0.25">
      <c r="A129" s="74">
        <v>123</v>
      </c>
      <c r="B129" s="283"/>
      <c r="C129" s="284"/>
      <c r="D129" s="284"/>
      <c r="E129" s="284"/>
      <c r="F129" s="284"/>
      <c r="G129" s="284" t="s">
        <v>27</v>
      </c>
      <c r="H129" s="284"/>
      <c r="I129" s="285"/>
      <c r="J129" s="284" t="s">
        <v>27</v>
      </c>
      <c r="K129" s="284" t="s">
        <v>27</v>
      </c>
      <c r="L129" s="286"/>
      <c r="M129" s="287" t="str">
        <f t="shared" si="9"/>
        <v>ND</v>
      </c>
      <c r="N129" s="288" t="str">
        <f t="shared" si="7"/>
        <v>ND</v>
      </c>
      <c r="O129" s="289" t="str">
        <f t="shared" si="8"/>
        <v>ND</v>
      </c>
      <c r="P129" s="290" t="str">
        <f t="shared" si="10"/>
        <v>ND</v>
      </c>
      <c r="Q129" s="291" t="str">
        <f t="shared" si="11"/>
        <v>ND</v>
      </c>
      <c r="R129" s="292" t="str">
        <f t="shared" si="12"/>
        <v>ND</v>
      </c>
    </row>
    <row r="130" spans="1:18" ht="65.25" customHeight="1" x14ac:dyDescent="0.25">
      <c r="A130" s="74">
        <v>124</v>
      </c>
      <c r="B130" s="283"/>
      <c r="C130" s="284"/>
      <c r="D130" s="284"/>
      <c r="E130" s="284"/>
      <c r="F130" s="284"/>
      <c r="G130" s="284" t="s">
        <v>27</v>
      </c>
      <c r="H130" s="284"/>
      <c r="I130" s="285"/>
      <c r="J130" s="284" t="s">
        <v>27</v>
      </c>
      <c r="K130" s="284" t="s">
        <v>27</v>
      </c>
      <c r="L130" s="286"/>
      <c r="M130" s="287" t="str">
        <f t="shared" si="9"/>
        <v>ND</v>
      </c>
      <c r="N130" s="288" t="str">
        <f t="shared" si="7"/>
        <v>ND</v>
      </c>
      <c r="O130" s="289" t="str">
        <f t="shared" si="8"/>
        <v>ND</v>
      </c>
      <c r="P130" s="290" t="str">
        <f t="shared" si="10"/>
        <v>ND</v>
      </c>
      <c r="Q130" s="291" t="str">
        <f t="shared" si="11"/>
        <v>ND</v>
      </c>
      <c r="R130" s="292" t="str">
        <f t="shared" si="12"/>
        <v>ND</v>
      </c>
    </row>
    <row r="131" spans="1:18" ht="65.25" customHeight="1" x14ac:dyDescent="0.25">
      <c r="A131" s="74">
        <v>125</v>
      </c>
      <c r="B131" s="283"/>
      <c r="C131" s="284"/>
      <c r="D131" s="284"/>
      <c r="E131" s="284"/>
      <c r="F131" s="284"/>
      <c r="G131" s="284" t="s">
        <v>27</v>
      </c>
      <c r="H131" s="284"/>
      <c r="I131" s="285"/>
      <c r="J131" s="284" t="s">
        <v>27</v>
      </c>
      <c r="K131" s="284" t="s">
        <v>27</v>
      </c>
      <c r="L131" s="286"/>
      <c r="M131" s="287" t="str">
        <f t="shared" si="9"/>
        <v>ND</v>
      </c>
      <c r="N131" s="288" t="str">
        <f t="shared" si="7"/>
        <v>ND</v>
      </c>
      <c r="O131" s="289" t="str">
        <f t="shared" si="8"/>
        <v>ND</v>
      </c>
      <c r="P131" s="290" t="str">
        <f t="shared" si="10"/>
        <v>ND</v>
      </c>
      <c r="Q131" s="291" t="str">
        <f t="shared" si="11"/>
        <v>ND</v>
      </c>
      <c r="R131" s="292" t="str">
        <f t="shared" si="12"/>
        <v>ND</v>
      </c>
    </row>
    <row r="132" spans="1:18" ht="65.25" customHeight="1" x14ac:dyDescent="0.25">
      <c r="A132" s="74">
        <v>126</v>
      </c>
      <c r="B132" s="283"/>
      <c r="C132" s="284"/>
      <c r="D132" s="284"/>
      <c r="E132" s="284"/>
      <c r="F132" s="284"/>
      <c r="G132" s="284" t="s">
        <v>27</v>
      </c>
      <c r="H132" s="284"/>
      <c r="I132" s="285"/>
      <c r="J132" s="284" t="s">
        <v>27</v>
      </c>
      <c r="K132" s="284" t="s">
        <v>27</v>
      </c>
      <c r="L132" s="286"/>
      <c r="M132" s="287" t="str">
        <f t="shared" si="9"/>
        <v>ND</v>
      </c>
      <c r="N132" s="288" t="str">
        <f t="shared" si="7"/>
        <v>ND</v>
      </c>
      <c r="O132" s="289" t="str">
        <f t="shared" si="8"/>
        <v>ND</v>
      </c>
      <c r="P132" s="290" t="str">
        <f t="shared" si="10"/>
        <v>ND</v>
      </c>
      <c r="Q132" s="291" t="str">
        <f t="shared" si="11"/>
        <v>ND</v>
      </c>
      <c r="R132" s="292" t="str">
        <f t="shared" si="12"/>
        <v>ND</v>
      </c>
    </row>
    <row r="133" spans="1:18" ht="65.25" customHeight="1" x14ac:dyDescent="0.25">
      <c r="A133" s="74">
        <v>127</v>
      </c>
      <c r="B133" s="283"/>
      <c r="C133" s="284"/>
      <c r="D133" s="284"/>
      <c r="E133" s="284"/>
      <c r="F133" s="284"/>
      <c r="G133" s="284" t="s">
        <v>27</v>
      </c>
      <c r="H133" s="284"/>
      <c r="I133" s="285"/>
      <c r="J133" s="284" t="s">
        <v>27</v>
      </c>
      <c r="K133" s="284" t="s">
        <v>27</v>
      </c>
      <c r="L133" s="286"/>
      <c r="M133" s="287" t="str">
        <f t="shared" si="9"/>
        <v>ND</v>
      </c>
      <c r="N133" s="288" t="str">
        <f t="shared" si="7"/>
        <v>ND</v>
      </c>
      <c r="O133" s="289" t="str">
        <f t="shared" si="8"/>
        <v>ND</v>
      </c>
      <c r="P133" s="290" t="str">
        <f t="shared" si="10"/>
        <v>ND</v>
      </c>
      <c r="Q133" s="291" t="str">
        <f t="shared" si="11"/>
        <v>ND</v>
      </c>
      <c r="R133" s="292" t="str">
        <f t="shared" si="12"/>
        <v>ND</v>
      </c>
    </row>
    <row r="134" spans="1:18" ht="65.25" customHeight="1" x14ac:dyDescent="0.25">
      <c r="A134" s="74">
        <v>128</v>
      </c>
      <c r="B134" s="283"/>
      <c r="C134" s="284"/>
      <c r="D134" s="284"/>
      <c r="E134" s="284"/>
      <c r="F134" s="284"/>
      <c r="G134" s="284" t="s">
        <v>27</v>
      </c>
      <c r="H134" s="284"/>
      <c r="I134" s="285"/>
      <c r="J134" s="284" t="s">
        <v>27</v>
      </c>
      <c r="K134" s="284" t="s">
        <v>27</v>
      </c>
      <c r="L134" s="286"/>
      <c r="M134" s="287" t="str">
        <f t="shared" si="9"/>
        <v>ND</v>
      </c>
      <c r="N134" s="288" t="str">
        <f t="shared" si="7"/>
        <v>ND</v>
      </c>
      <c r="O134" s="289" t="str">
        <f t="shared" si="8"/>
        <v>ND</v>
      </c>
      <c r="P134" s="290" t="str">
        <f t="shared" si="10"/>
        <v>ND</v>
      </c>
      <c r="Q134" s="291" t="str">
        <f t="shared" si="11"/>
        <v>ND</v>
      </c>
      <c r="R134" s="292" t="str">
        <f t="shared" si="12"/>
        <v>ND</v>
      </c>
    </row>
    <row r="135" spans="1:18" ht="65.25" customHeight="1" x14ac:dyDescent="0.25">
      <c r="A135" s="74">
        <v>129</v>
      </c>
      <c r="B135" s="283"/>
      <c r="C135" s="284"/>
      <c r="D135" s="284"/>
      <c r="E135" s="284"/>
      <c r="F135" s="284"/>
      <c r="G135" s="284" t="s">
        <v>27</v>
      </c>
      <c r="H135" s="284"/>
      <c r="I135" s="285"/>
      <c r="J135" s="284" t="s">
        <v>27</v>
      </c>
      <c r="K135" s="284" t="s">
        <v>27</v>
      </c>
      <c r="L135" s="286"/>
      <c r="M135" s="287" t="str">
        <f t="shared" si="9"/>
        <v>ND</v>
      </c>
      <c r="N135" s="288" t="str">
        <f t="shared" ref="N135:N198" si="13">IF(ISERROR(IF(OR(G135="Vélo",G135="Marche"),"NA",IF(AND(G135="Covoiturage avec d'autres MO",J135="Véhicule léger"),I135*gj_km_vehicule_leger_essence/2,IF(AND(G135="Covoiturage avec d'autres MO",J135="Minifourgonnette, VUS, camionnette"),I135*gj_km_camion_leger_essence/2,IF(AND(G135="Covoiturage avec d'autres MO",J135="Véhicule hybride"),I135*gj_km_vehicule_hybride/2,IF(AND(G135="Covoiturage avec d'autres MO",J135="Véhicule hybride rechargeable"),I135*gj_km_vehicule_hybride_rechargeable/2,IF(AND(OR(G135="Taxi",G135="Covoiturage"),J135="Véhicule léger"),I135*gj_km_vehicule_leger_essence,IF(AND(OR(G135="Taxi",G135="Covoiturage"),J135="Minifourgonnette, VUS, camionnette"),I135*gj_km_camion_leger_essence,IF(J135="Véhicule 100 % électrique",I135*gj_km_vehicule_100pc_electrique,IF(J135="Véhicule hybride",I135*gj_km_vehicule_hybride,IF(J135="Véhicule hybride rechargeable",I135*gj_km_vehicule_hybride_rechargeable,IF(K135="Essence",M135*gj_l_essence,IF(K135="Diesel",M135*gj_l_diesel,IF(G135="Avion - courte distance (plus petit ou égal à 499 km)",I135*gj_km_avion_courte_distance,IF(G135="Avion - moyenne distance (entre 500 km et 1599 km)",I135*gj_km_avion_moyenne_distance,IF(G135="Avion - longue distance (1600 km et plus)",I135*gj_km_avion_longue_distance,IF(G135="Autobus urbain",I135*gj_km_autobus_urbain,IF(G135="Autobus interurbain",I135*gj_km_autobus_interurbain,IF(G135="Train",I135*gj_km_train,IF(G135="Métro",I135*gj_km_metro,"ND")))))))))))))))))))),"ND",IF(OR(G135="Vélo",G135="Marche"),"NA",IF(AND(G135="Covoiturage avec d'autres MO",J135="Véhicule léger"),I135*gj_km_vehicule_leger_essence/2,IF(AND(G135="Covoiturage avec d'autres MO",J135="Minifourgonnette, VUS, camionnette"),I135*gj_km_camion_leger_essence/2,IF(AND(G135="Covoiturage avec d'autres MO",J135="Véhicule hybride"),I135*gj_km_vehicule_hybride/2,IF(AND(G135="Covoiturage avec d'autres MO",J135="Véhicule hybride rechargeable"),I135*gj_km_vehicule_hybride_rechargeable/2,IF(AND(OR(G135="Taxi",G135="Covoiturage"),J135="Véhicule léger"),I135*gj_km_vehicule_leger_essence,IF(AND(OR(G135="Taxi",G135="Covoiturage"),J135="Minifourgonnette, VUS, camionnette"),I135*gj_km_camion_leger_essence,IF(J135="Véhicule 100 % électrique",I135*gj_km_vehicule_100pc_electrique,IF(J135="Véhicule hybride",I135*gj_km_vehicule_hybride,IF(J135="Véhicule hybride rechargeable",I135*gj_km_vehicule_hybride_rechargeable,IF(K135="Essence",M135*gj_l_essence,IF(K135="Diesel",M135*gj_l_diesel,IF(G135="Avion - courte distance (plus petit ou égal à 499 km)",I135*gj_km_avion_courte_distance,IF(G135="Avion - moyenne distance (entre 500 km et 1599 km)",I135*gj_km_avion_moyenne_distance,IF(G135="Avion - longue distance (1600 km et plus)",I135*gj_km_avion_longue_distance,IF(G135="Autobus urbain",I135*gj_km_autobus_urbain,IF(G135="Autobus interurbain",I135*gj_km_autobus_interurbain,IF(G135="Train",I135*gj_km_train,IF(G135="Métro",I135*gj_km_metro,"ND"))))))))))))))))))))</f>
        <v>ND</v>
      </c>
      <c r="O135" s="289" t="str">
        <f t="shared" ref="O135:O198" si="14">IF(ISERROR(IF(OR(G135="Vélo",G135="Marche",J135="Véhicule 100 % électrique"),0,IF(AND(G135="Covoiturage avec d'autres MO",J135="Véhicule léger"),I135*tonCO2eq_km_vehicule_leger_essence/2,IF(AND(G135="Covoiturage avec d'autres MO",J135="Minifourgonnette, VUS, camionnette"),I135*tonCO2eq_km_camion_leger_essence/2,IF(AND(G135="Covoiturage avec d'autres MO",J135="Véhicule hybride"),I135*tonCO2eq_km_vehicule_hybride/2,IF(AND(G135="Covoiturage avec d'autres MO",J135="Véhicule hybride rechargeable"),I135*tonCO2eq_km_vehicule_hybride_rechargeable/2,IF(AND(OR(G135="Covoiturage",G135="Taxi"),J135="Véhicule léger"),I135*tonCO2eq_km_vehicule_leger_essence,IF(AND(OR(G135="Covoiturage",G135="Taxi"),J135="Minifourgonnette, VUS, camionnette"),I135*tonCO2eq_km_camion_leger_essence,IF(J135="Véhicule hybride",I135*tonCO2eq_km_vehicule_hybride,IF(J135="Véhicule hybride rechargeable",I135*tonCO2eq_km_vehicule_hybride_rechargeable,IF(AND(J135="Véhicule léger",K135="Essence"),M135*tonCO2eq_l_essence_vehicule_leger,IF(AND(J135="Véhicule léger",K135="Diesel"),M135*tonCO2eq_l_diesel_vehicule_leger,IF(AND(J135="Minifourgonnette, VUS, camionnette",K135="Essence"),M135*tonCO2eq_l_essence_camion_leger,IF(AND(J135="Minifourgonnette, VUS, camionnette",K135="Diesel"),M135*tonCO2eq_l_diesel_camion_leger,IF(G135="Avion - courte distance (plus petit ou égal à 499 km)",I135*tonCO2eq_km_avion_courte_distance,IF(G135="Avion - moyenne distance (entre 500 km et 1599 km)",I135*tonCO2eq_km_avion_moyenne_distance,IF(G135="Avion - longue distance (1600 km et plus)",I135*tonCO2eq_km_avion_longue_distance,IF(G135="Autobus urbain",I135*tonCO2eq_km_autobus_urbain,IF(G135="Autobus interurbain",I135*tonCO2eq_km_autobus_interurbain,IF(G135="Train",I135*tonCO2eq_km_train,IF(G135="Métro",I135*tonCO2eq_km_metro,"ND"))))))))))))))))))))),"ND",IF(OR(G135="Vélo",G135="Marche",J135="Véhicule 100 % électrique"),0,IF(AND(G135="Covoiturage avec d'autres MO",J135="Véhicule léger"),I135*tonCO2eq_km_vehicule_leger_essence/2,IF(AND(G135="Covoiturage avec d'autres MO",J135="Minifourgonnette, VUS, camionnette"),I135*tonCO2eq_km_camion_leger_essence/2,IF(AND(G135="Covoiturage avec d'autres MO",J135="Véhicule hybride"),I135*tonCO2eq_km_vehicule_hybride/2,IF(AND(G135="Covoiturage avec d'autres MO",J135="Véhicule hybride rechargeable"),I135*tonCO2eq_km_vehicule_hybride_rechargeable/2,IF(AND(OR(G135="Covoiturage",G135="Taxi"),J135="Véhicule léger"),I135*tonCO2eq_km_vehicule_leger_essence,IF(AND(OR(G135="Covoiturage",G135="Taxi"),J135="Minifourgonnette, VUS, camionnette"),I135*tonCO2eq_km_camion_leger_essence,IF(J135="Véhicule hybride",I135*tonCO2eq_km_vehicule_hybride,IF(J135="Véhicule hybride rechargeable",I135*tonCO2eq_km_vehicule_hybride_rechargeable,IF(AND(J135="Véhicule léger",K135="Essence"),M135*tonCO2eq_l_essence_vehicule_leger,IF(AND(J135="Véhicule léger",K135="Diesel"),M135*tonCO2eq_l_diesel_vehicule_leger,IF(AND(J135="Minifourgonnette, VUS, camionnette",K135="Essence"),M135*tonCO2eq_l_essence_camion_leger,IF(AND(J135="Minifourgonnette, VUS, camionnette",K135="Diesel"),M135*tonCO2eq_l_diesel_camion_leger,IF(G135="Avion - courte distance (plus petit ou égal à 499 km)",I135*tonCO2eq_km_avion_courte_distance,IF(G135="Avion - moyenne distance (entre 500 km et 1599 km)",I135*tonCO2eq_km_avion_moyenne_distance,IF(G135="Avion - longue distance (1600 km et plus)",I135*tonCO2eq_km_avion_longue_distance,IF(G135="Autobus urbain",I135*tonCO2eq_km_autobus_urbain,IF(G135="Autobus interurbain",I135*tonCO2eq_km_autobus_interurbain,IF(G135="Train",I135*tonCO2eq_km_train,IF(G135="Métro",I135*tonCO2eq_km_metro,"ND")))))))))))))))))))))</f>
        <v>ND</v>
      </c>
      <c r="P135" s="290" t="str">
        <f t="shared" si="10"/>
        <v>ND</v>
      </c>
      <c r="Q135" s="291" t="str">
        <f t="shared" si="11"/>
        <v>ND</v>
      </c>
      <c r="R135" s="292" t="str">
        <f t="shared" si="12"/>
        <v>ND</v>
      </c>
    </row>
    <row r="136" spans="1:18" ht="65.25" customHeight="1" x14ac:dyDescent="0.25">
      <c r="A136" s="74">
        <v>130</v>
      </c>
      <c r="B136" s="283"/>
      <c r="C136" s="284"/>
      <c r="D136" s="284"/>
      <c r="E136" s="284"/>
      <c r="F136" s="284"/>
      <c r="G136" s="284" t="s">
        <v>27</v>
      </c>
      <c r="H136" s="284"/>
      <c r="I136" s="285"/>
      <c r="J136" s="284" t="s">
        <v>27</v>
      </c>
      <c r="K136" s="284" t="s">
        <v>27</v>
      </c>
      <c r="L136" s="286"/>
      <c r="M136" s="287" t="str">
        <f t="shared" ref="M136:M199" si="15">IF(ISERROR(IF(OR(G136="Marche",G136="Vélo"),"NA",IF(J136="Véhicule 100 % électrique",0,IF(AND(G136="Covoiturage avec d'autres MO",J136="Véhicule léger"),I136*l_km_vehicule_leger/2,IF(AND(G136="Covoiturage avec d'autres MO",J136="Minifourgonnette, VUS, camionnette"),I136*l_km_camion_leger/2,IF(AND(G136="Covoiturage avec d'autres MO",J136="Véhicule hybride"),I136*l_km_vehicule_hybride/2,IF(AND(G136="Covoiturage avec d'autres MO",J136="Véhicule hybride rechargeable"),I136*l_km_vehicule_hybride_rechargeable/2,IF(J136="Véhicule hybride",I136*l_km_vehicule_hybride,IF(J136="Véhicule hybride rechargeable",I136*l_km_vehicule_hybride_rechargeable,IF(J136="Véhicule léger",I136*l_km_vehicule_leger,IF(J136="Minifourgonnette, VUS, camionnette",I136*l_km_camion_leger,"ND"))))))))))),"ND",IF(OR(G136="Marche",G136="Vélo"),"NA",IF(J136="Véhicule 100 % électrique",0,IF(AND(G136="Covoiturage avec d'autres MO",J136="Véhicule léger"),I136*l_km_vehicule_leger/2,IF(AND(G136="Covoiturage avec d'autres MO",J136="Minifourgonnette, VUS, camionnette"),I136*l_km_camion_leger/2,IF(AND(G136="Covoiturage avec d'autres MO",J136="Véhicule hybride"),I136*l_km_vehicule_hybride/2,IF(AND(G136="Covoiturage avec d'autres MO",J136="Véhicule hybride rechargeable"),I136*l_km_vehicule_hybride_rechargeable/2,IF(J136="Véhicule hybride",I136*l_km_vehicule_hybride,IF(J136="Véhicule hybride rechargeable",I136*l_km_vehicule_hybride_rechargeable,IF(J136="Véhicule léger",I136*l_km_vehicule_leger,IF(J136="Minifourgonnette, VUS, camionnette",I136*l_km_camion_leger,"ND")))))))))))</f>
        <v>ND</v>
      </c>
      <c r="N136" s="288" t="str">
        <f t="shared" si="13"/>
        <v>ND</v>
      </c>
      <c r="O136" s="289" t="str">
        <f t="shared" si="14"/>
        <v>ND</v>
      </c>
      <c r="P136" s="290" t="str">
        <f t="shared" ref="P136:P199" si="16">IF(ISERROR(O136*1000),"ND",O136*1000)</f>
        <v>ND</v>
      </c>
      <c r="Q136" s="291" t="str">
        <f t="shared" ref="Q136:Q199" si="17">IF(ISERROR(P136/I136),"ND",P136/I136)</f>
        <v>ND</v>
      </c>
      <c r="R136" s="292" t="str">
        <f t="shared" ref="R136:R199" si="18">IF(ISERROR(IF(OR(G136="Autobus interurbain",G136="Autobus urbain",G136="Avion - courte distance (plus petit ou égal à 499 km)",G136="Avion - moyenne distance (entre 500 km et 1599 km)",G136="Avion - longue distance (1600 km et plus)",G136="Métro",G136="Train"),P136,P136/H136)),"ND",IF(OR(G136="Autobus interurbain",G136="Autobus urbain",G136="Avion - courte distance (plus petit ou égal à 499 km)",G136="Avion - moyenne distance (entre 500 km et 1599 km)",G136="Avion - longue distance (1600 km et plus)",G136="Métro",G136="Train"),P136,P136/H136))</f>
        <v>ND</v>
      </c>
    </row>
    <row r="137" spans="1:18" ht="65.25" customHeight="1" x14ac:dyDescent="0.25">
      <c r="A137" s="74">
        <v>131</v>
      </c>
      <c r="B137" s="283"/>
      <c r="C137" s="284"/>
      <c r="D137" s="284"/>
      <c r="E137" s="284"/>
      <c r="F137" s="284"/>
      <c r="G137" s="284" t="s">
        <v>27</v>
      </c>
      <c r="H137" s="284"/>
      <c r="I137" s="285"/>
      <c r="J137" s="284" t="s">
        <v>27</v>
      </c>
      <c r="K137" s="284" t="s">
        <v>27</v>
      </c>
      <c r="L137" s="286"/>
      <c r="M137" s="287" t="str">
        <f t="shared" si="15"/>
        <v>ND</v>
      </c>
      <c r="N137" s="288" t="str">
        <f t="shared" si="13"/>
        <v>ND</v>
      </c>
      <c r="O137" s="289" t="str">
        <f t="shared" si="14"/>
        <v>ND</v>
      </c>
      <c r="P137" s="290" t="str">
        <f t="shared" si="16"/>
        <v>ND</v>
      </c>
      <c r="Q137" s="291" t="str">
        <f t="shared" si="17"/>
        <v>ND</v>
      </c>
      <c r="R137" s="292" t="str">
        <f t="shared" si="18"/>
        <v>ND</v>
      </c>
    </row>
    <row r="138" spans="1:18" ht="65.25" customHeight="1" x14ac:dyDescent="0.25">
      <c r="A138" s="74">
        <v>132</v>
      </c>
      <c r="B138" s="283"/>
      <c r="C138" s="284"/>
      <c r="D138" s="284"/>
      <c r="E138" s="284"/>
      <c r="F138" s="284"/>
      <c r="G138" s="284" t="s">
        <v>27</v>
      </c>
      <c r="H138" s="284"/>
      <c r="I138" s="285"/>
      <c r="J138" s="284" t="s">
        <v>27</v>
      </c>
      <c r="K138" s="284" t="s">
        <v>27</v>
      </c>
      <c r="L138" s="286"/>
      <c r="M138" s="287" t="str">
        <f t="shared" si="15"/>
        <v>ND</v>
      </c>
      <c r="N138" s="288" t="str">
        <f t="shared" si="13"/>
        <v>ND</v>
      </c>
      <c r="O138" s="289" t="str">
        <f t="shared" si="14"/>
        <v>ND</v>
      </c>
      <c r="P138" s="290" t="str">
        <f t="shared" si="16"/>
        <v>ND</v>
      </c>
      <c r="Q138" s="291" t="str">
        <f t="shared" si="17"/>
        <v>ND</v>
      </c>
      <c r="R138" s="292" t="str">
        <f t="shared" si="18"/>
        <v>ND</v>
      </c>
    </row>
    <row r="139" spans="1:18" ht="65.25" customHeight="1" x14ac:dyDescent="0.25">
      <c r="A139" s="74">
        <v>133</v>
      </c>
      <c r="B139" s="283"/>
      <c r="C139" s="284"/>
      <c r="D139" s="284"/>
      <c r="E139" s="284"/>
      <c r="F139" s="284"/>
      <c r="G139" s="284" t="s">
        <v>27</v>
      </c>
      <c r="H139" s="284"/>
      <c r="I139" s="285"/>
      <c r="J139" s="284" t="s">
        <v>27</v>
      </c>
      <c r="K139" s="284" t="s">
        <v>27</v>
      </c>
      <c r="L139" s="286"/>
      <c r="M139" s="287" t="str">
        <f t="shared" si="15"/>
        <v>ND</v>
      </c>
      <c r="N139" s="288" t="str">
        <f t="shared" si="13"/>
        <v>ND</v>
      </c>
      <c r="O139" s="289" t="str">
        <f t="shared" si="14"/>
        <v>ND</v>
      </c>
      <c r="P139" s="290" t="str">
        <f t="shared" si="16"/>
        <v>ND</v>
      </c>
      <c r="Q139" s="291" t="str">
        <f t="shared" si="17"/>
        <v>ND</v>
      </c>
      <c r="R139" s="292" t="str">
        <f t="shared" si="18"/>
        <v>ND</v>
      </c>
    </row>
    <row r="140" spans="1:18" ht="65.25" customHeight="1" x14ac:dyDescent="0.25">
      <c r="A140" s="74">
        <v>134</v>
      </c>
      <c r="B140" s="283"/>
      <c r="C140" s="284"/>
      <c r="D140" s="284"/>
      <c r="E140" s="284"/>
      <c r="F140" s="284"/>
      <c r="G140" s="284" t="s">
        <v>27</v>
      </c>
      <c r="H140" s="284"/>
      <c r="I140" s="285"/>
      <c r="J140" s="284" t="s">
        <v>27</v>
      </c>
      <c r="K140" s="284" t="s">
        <v>27</v>
      </c>
      <c r="L140" s="286"/>
      <c r="M140" s="287" t="str">
        <f t="shared" si="15"/>
        <v>ND</v>
      </c>
      <c r="N140" s="288" t="str">
        <f t="shared" si="13"/>
        <v>ND</v>
      </c>
      <c r="O140" s="289" t="str">
        <f t="shared" si="14"/>
        <v>ND</v>
      </c>
      <c r="P140" s="290" t="str">
        <f t="shared" si="16"/>
        <v>ND</v>
      </c>
      <c r="Q140" s="291" t="str">
        <f t="shared" si="17"/>
        <v>ND</v>
      </c>
      <c r="R140" s="292" t="str">
        <f t="shared" si="18"/>
        <v>ND</v>
      </c>
    </row>
    <row r="141" spans="1:18" ht="65.25" customHeight="1" x14ac:dyDescent="0.25">
      <c r="A141" s="74">
        <v>135</v>
      </c>
      <c r="B141" s="283"/>
      <c r="C141" s="284"/>
      <c r="D141" s="284"/>
      <c r="E141" s="284"/>
      <c r="F141" s="284"/>
      <c r="G141" s="284" t="s">
        <v>27</v>
      </c>
      <c r="H141" s="284"/>
      <c r="I141" s="285"/>
      <c r="J141" s="284" t="s">
        <v>27</v>
      </c>
      <c r="K141" s="284" t="s">
        <v>27</v>
      </c>
      <c r="L141" s="286"/>
      <c r="M141" s="287" t="str">
        <f t="shared" si="15"/>
        <v>ND</v>
      </c>
      <c r="N141" s="288" t="str">
        <f t="shared" si="13"/>
        <v>ND</v>
      </c>
      <c r="O141" s="289" t="str">
        <f t="shared" si="14"/>
        <v>ND</v>
      </c>
      <c r="P141" s="290" t="str">
        <f t="shared" si="16"/>
        <v>ND</v>
      </c>
      <c r="Q141" s="291" t="str">
        <f t="shared" si="17"/>
        <v>ND</v>
      </c>
      <c r="R141" s="292" t="str">
        <f t="shared" si="18"/>
        <v>ND</v>
      </c>
    </row>
    <row r="142" spans="1:18" ht="65.25" customHeight="1" x14ac:dyDescent="0.25">
      <c r="A142" s="74">
        <v>136</v>
      </c>
      <c r="B142" s="283"/>
      <c r="C142" s="284"/>
      <c r="D142" s="284"/>
      <c r="E142" s="284"/>
      <c r="F142" s="284"/>
      <c r="G142" s="284" t="s">
        <v>27</v>
      </c>
      <c r="H142" s="284"/>
      <c r="I142" s="285"/>
      <c r="J142" s="284" t="s">
        <v>27</v>
      </c>
      <c r="K142" s="284" t="s">
        <v>27</v>
      </c>
      <c r="L142" s="286"/>
      <c r="M142" s="287" t="str">
        <f t="shared" si="15"/>
        <v>ND</v>
      </c>
      <c r="N142" s="288" t="str">
        <f t="shared" si="13"/>
        <v>ND</v>
      </c>
      <c r="O142" s="289" t="str">
        <f t="shared" si="14"/>
        <v>ND</v>
      </c>
      <c r="P142" s="290" t="str">
        <f t="shared" si="16"/>
        <v>ND</v>
      </c>
      <c r="Q142" s="291" t="str">
        <f t="shared" si="17"/>
        <v>ND</v>
      </c>
      <c r="R142" s="292" t="str">
        <f t="shared" si="18"/>
        <v>ND</v>
      </c>
    </row>
    <row r="143" spans="1:18" ht="65.25" customHeight="1" x14ac:dyDescent="0.25">
      <c r="A143" s="74">
        <v>137</v>
      </c>
      <c r="B143" s="283"/>
      <c r="C143" s="284"/>
      <c r="D143" s="284"/>
      <c r="E143" s="284"/>
      <c r="F143" s="284"/>
      <c r="G143" s="284" t="s">
        <v>27</v>
      </c>
      <c r="H143" s="284"/>
      <c r="I143" s="285"/>
      <c r="J143" s="284" t="s">
        <v>27</v>
      </c>
      <c r="K143" s="284" t="s">
        <v>27</v>
      </c>
      <c r="L143" s="286"/>
      <c r="M143" s="287" t="str">
        <f t="shared" si="15"/>
        <v>ND</v>
      </c>
      <c r="N143" s="288" t="str">
        <f t="shared" si="13"/>
        <v>ND</v>
      </c>
      <c r="O143" s="289" t="str">
        <f t="shared" si="14"/>
        <v>ND</v>
      </c>
      <c r="P143" s="290" t="str">
        <f t="shared" si="16"/>
        <v>ND</v>
      </c>
      <c r="Q143" s="291" t="str">
        <f t="shared" si="17"/>
        <v>ND</v>
      </c>
      <c r="R143" s="292" t="str">
        <f t="shared" si="18"/>
        <v>ND</v>
      </c>
    </row>
    <row r="144" spans="1:18" ht="65.25" customHeight="1" x14ac:dyDescent="0.25">
      <c r="A144" s="74">
        <v>138</v>
      </c>
      <c r="B144" s="283"/>
      <c r="C144" s="284"/>
      <c r="D144" s="284"/>
      <c r="E144" s="284"/>
      <c r="F144" s="284"/>
      <c r="G144" s="284" t="s">
        <v>27</v>
      </c>
      <c r="H144" s="284"/>
      <c r="I144" s="285"/>
      <c r="J144" s="284" t="s">
        <v>27</v>
      </c>
      <c r="K144" s="284" t="s">
        <v>27</v>
      </c>
      <c r="L144" s="286"/>
      <c r="M144" s="287" t="str">
        <f t="shared" si="15"/>
        <v>ND</v>
      </c>
      <c r="N144" s="288" t="str">
        <f t="shared" si="13"/>
        <v>ND</v>
      </c>
      <c r="O144" s="289" t="str">
        <f t="shared" si="14"/>
        <v>ND</v>
      </c>
      <c r="P144" s="290" t="str">
        <f t="shared" si="16"/>
        <v>ND</v>
      </c>
      <c r="Q144" s="291" t="str">
        <f t="shared" si="17"/>
        <v>ND</v>
      </c>
      <c r="R144" s="292" t="str">
        <f t="shared" si="18"/>
        <v>ND</v>
      </c>
    </row>
    <row r="145" spans="1:18" ht="65.25" customHeight="1" x14ac:dyDescent="0.25">
      <c r="A145" s="74">
        <v>139</v>
      </c>
      <c r="B145" s="283"/>
      <c r="C145" s="284"/>
      <c r="D145" s="284"/>
      <c r="E145" s="284"/>
      <c r="F145" s="284"/>
      <c r="G145" s="284" t="s">
        <v>27</v>
      </c>
      <c r="H145" s="284"/>
      <c r="I145" s="285"/>
      <c r="J145" s="284" t="s">
        <v>27</v>
      </c>
      <c r="K145" s="284" t="s">
        <v>27</v>
      </c>
      <c r="L145" s="286"/>
      <c r="M145" s="287" t="str">
        <f t="shared" si="15"/>
        <v>ND</v>
      </c>
      <c r="N145" s="288" t="str">
        <f t="shared" si="13"/>
        <v>ND</v>
      </c>
      <c r="O145" s="289" t="str">
        <f t="shared" si="14"/>
        <v>ND</v>
      </c>
      <c r="P145" s="290" t="str">
        <f t="shared" si="16"/>
        <v>ND</v>
      </c>
      <c r="Q145" s="291" t="str">
        <f t="shared" si="17"/>
        <v>ND</v>
      </c>
      <c r="R145" s="292" t="str">
        <f t="shared" si="18"/>
        <v>ND</v>
      </c>
    </row>
    <row r="146" spans="1:18" ht="65.25" customHeight="1" x14ac:dyDescent="0.25">
      <c r="A146" s="74">
        <v>140</v>
      </c>
      <c r="B146" s="283"/>
      <c r="C146" s="284"/>
      <c r="D146" s="284"/>
      <c r="E146" s="284"/>
      <c r="F146" s="284"/>
      <c r="G146" s="284" t="s">
        <v>27</v>
      </c>
      <c r="H146" s="284"/>
      <c r="I146" s="285"/>
      <c r="J146" s="284" t="s">
        <v>27</v>
      </c>
      <c r="K146" s="284" t="s">
        <v>27</v>
      </c>
      <c r="L146" s="286"/>
      <c r="M146" s="287" t="str">
        <f t="shared" si="15"/>
        <v>ND</v>
      </c>
      <c r="N146" s="288" t="str">
        <f t="shared" si="13"/>
        <v>ND</v>
      </c>
      <c r="O146" s="289" t="str">
        <f t="shared" si="14"/>
        <v>ND</v>
      </c>
      <c r="P146" s="290" t="str">
        <f t="shared" si="16"/>
        <v>ND</v>
      </c>
      <c r="Q146" s="291" t="str">
        <f t="shared" si="17"/>
        <v>ND</v>
      </c>
      <c r="R146" s="292" t="str">
        <f t="shared" si="18"/>
        <v>ND</v>
      </c>
    </row>
    <row r="147" spans="1:18" ht="65.25" customHeight="1" x14ac:dyDescent="0.25">
      <c r="A147" s="74">
        <v>141</v>
      </c>
      <c r="B147" s="283"/>
      <c r="C147" s="284"/>
      <c r="D147" s="284"/>
      <c r="E147" s="284"/>
      <c r="F147" s="284"/>
      <c r="G147" s="284" t="s">
        <v>27</v>
      </c>
      <c r="H147" s="284"/>
      <c r="I147" s="285"/>
      <c r="J147" s="284" t="s">
        <v>27</v>
      </c>
      <c r="K147" s="284" t="s">
        <v>27</v>
      </c>
      <c r="L147" s="286"/>
      <c r="M147" s="287" t="str">
        <f t="shared" si="15"/>
        <v>ND</v>
      </c>
      <c r="N147" s="288" t="str">
        <f t="shared" si="13"/>
        <v>ND</v>
      </c>
      <c r="O147" s="289" t="str">
        <f t="shared" si="14"/>
        <v>ND</v>
      </c>
      <c r="P147" s="290" t="str">
        <f t="shared" si="16"/>
        <v>ND</v>
      </c>
      <c r="Q147" s="291" t="str">
        <f t="shared" si="17"/>
        <v>ND</v>
      </c>
      <c r="R147" s="292" t="str">
        <f t="shared" si="18"/>
        <v>ND</v>
      </c>
    </row>
    <row r="148" spans="1:18" ht="65.25" customHeight="1" x14ac:dyDescent="0.25">
      <c r="A148" s="74">
        <v>142</v>
      </c>
      <c r="B148" s="283"/>
      <c r="C148" s="284"/>
      <c r="D148" s="284"/>
      <c r="E148" s="284"/>
      <c r="F148" s="284"/>
      <c r="G148" s="284" t="s">
        <v>27</v>
      </c>
      <c r="H148" s="284"/>
      <c r="I148" s="285"/>
      <c r="J148" s="284" t="s">
        <v>27</v>
      </c>
      <c r="K148" s="284" t="s">
        <v>27</v>
      </c>
      <c r="L148" s="286"/>
      <c r="M148" s="287" t="str">
        <f t="shared" si="15"/>
        <v>ND</v>
      </c>
      <c r="N148" s="288" t="str">
        <f t="shared" si="13"/>
        <v>ND</v>
      </c>
      <c r="O148" s="289" t="str">
        <f t="shared" si="14"/>
        <v>ND</v>
      </c>
      <c r="P148" s="290" t="str">
        <f t="shared" si="16"/>
        <v>ND</v>
      </c>
      <c r="Q148" s="291" t="str">
        <f t="shared" si="17"/>
        <v>ND</v>
      </c>
      <c r="R148" s="292" t="str">
        <f t="shared" si="18"/>
        <v>ND</v>
      </c>
    </row>
    <row r="149" spans="1:18" ht="65.25" customHeight="1" x14ac:dyDescent="0.25">
      <c r="A149" s="74">
        <v>143</v>
      </c>
      <c r="B149" s="283"/>
      <c r="C149" s="284"/>
      <c r="D149" s="284"/>
      <c r="E149" s="284"/>
      <c r="F149" s="284"/>
      <c r="G149" s="284" t="s">
        <v>27</v>
      </c>
      <c r="H149" s="284"/>
      <c r="I149" s="285"/>
      <c r="J149" s="284" t="s">
        <v>27</v>
      </c>
      <c r="K149" s="284" t="s">
        <v>27</v>
      </c>
      <c r="L149" s="286"/>
      <c r="M149" s="287" t="str">
        <f t="shared" si="15"/>
        <v>ND</v>
      </c>
      <c r="N149" s="288" t="str">
        <f t="shared" si="13"/>
        <v>ND</v>
      </c>
      <c r="O149" s="289" t="str">
        <f t="shared" si="14"/>
        <v>ND</v>
      </c>
      <c r="P149" s="290" t="str">
        <f t="shared" si="16"/>
        <v>ND</v>
      </c>
      <c r="Q149" s="291" t="str">
        <f t="shared" si="17"/>
        <v>ND</v>
      </c>
      <c r="R149" s="292" t="str">
        <f t="shared" si="18"/>
        <v>ND</v>
      </c>
    </row>
    <row r="150" spans="1:18" ht="65.25" customHeight="1" x14ac:dyDescent="0.25">
      <c r="A150" s="74">
        <v>144</v>
      </c>
      <c r="B150" s="283"/>
      <c r="C150" s="284"/>
      <c r="D150" s="284"/>
      <c r="E150" s="284"/>
      <c r="F150" s="284"/>
      <c r="G150" s="284" t="s">
        <v>27</v>
      </c>
      <c r="H150" s="284"/>
      <c r="I150" s="285"/>
      <c r="J150" s="284" t="s">
        <v>27</v>
      </c>
      <c r="K150" s="284" t="s">
        <v>27</v>
      </c>
      <c r="L150" s="286"/>
      <c r="M150" s="287" t="str">
        <f t="shared" si="15"/>
        <v>ND</v>
      </c>
      <c r="N150" s="288" t="str">
        <f t="shared" si="13"/>
        <v>ND</v>
      </c>
      <c r="O150" s="289" t="str">
        <f t="shared" si="14"/>
        <v>ND</v>
      </c>
      <c r="P150" s="290" t="str">
        <f t="shared" si="16"/>
        <v>ND</v>
      </c>
      <c r="Q150" s="291" t="str">
        <f t="shared" si="17"/>
        <v>ND</v>
      </c>
      <c r="R150" s="292" t="str">
        <f t="shared" si="18"/>
        <v>ND</v>
      </c>
    </row>
    <row r="151" spans="1:18" ht="65.25" customHeight="1" x14ac:dyDescent="0.25">
      <c r="A151" s="74">
        <v>145</v>
      </c>
      <c r="B151" s="283"/>
      <c r="C151" s="284"/>
      <c r="D151" s="284"/>
      <c r="E151" s="284"/>
      <c r="F151" s="284"/>
      <c r="G151" s="284" t="s">
        <v>27</v>
      </c>
      <c r="H151" s="284"/>
      <c r="I151" s="285"/>
      <c r="J151" s="284" t="s">
        <v>27</v>
      </c>
      <c r="K151" s="284" t="s">
        <v>27</v>
      </c>
      <c r="L151" s="286"/>
      <c r="M151" s="287" t="str">
        <f t="shared" si="15"/>
        <v>ND</v>
      </c>
      <c r="N151" s="288" t="str">
        <f t="shared" si="13"/>
        <v>ND</v>
      </c>
      <c r="O151" s="289" t="str">
        <f t="shared" si="14"/>
        <v>ND</v>
      </c>
      <c r="P151" s="290" t="str">
        <f t="shared" si="16"/>
        <v>ND</v>
      </c>
      <c r="Q151" s="291" t="str">
        <f t="shared" si="17"/>
        <v>ND</v>
      </c>
      <c r="R151" s="292" t="str">
        <f t="shared" si="18"/>
        <v>ND</v>
      </c>
    </row>
    <row r="152" spans="1:18" ht="65.25" customHeight="1" x14ac:dyDescent="0.25">
      <c r="A152" s="74">
        <v>146</v>
      </c>
      <c r="B152" s="283"/>
      <c r="C152" s="284"/>
      <c r="D152" s="284"/>
      <c r="E152" s="284"/>
      <c r="F152" s="284"/>
      <c r="G152" s="284" t="s">
        <v>27</v>
      </c>
      <c r="H152" s="284"/>
      <c r="I152" s="285"/>
      <c r="J152" s="284" t="s">
        <v>27</v>
      </c>
      <c r="K152" s="284" t="s">
        <v>27</v>
      </c>
      <c r="L152" s="286"/>
      <c r="M152" s="287" t="str">
        <f t="shared" si="15"/>
        <v>ND</v>
      </c>
      <c r="N152" s="288" t="str">
        <f t="shared" si="13"/>
        <v>ND</v>
      </c>
      <c r="O152" s="289" t="str">
        <f t="shared" si="14"/>
        <v>ND</v>
      </c>
      <c r="P152" s="290" t="str">
        <f t="shared" si="16"/>
        <v>ND</v>
      </c>
      <c r="Q152" s="291" t="str">
        <f t="shared" si="17"/>
        <v>ND</v>
      </c>
      <c r="R152" s="292" t="str">
        <f t="shared" si="18"/>
        <v>ND</v>
      </c>
    </row>
    <row r="153" spans="1:18" ht="65.25" customHeight="1" x14ac:dyDescent="0.25">
      <c r="A153" s="74">
        <v>147</v>
      </c>
      <c r="B153" s="283"/>
      <c r="C153" s="284"/>
      <c r="D153" s="284"/>
      <c r="E153" s="284"/>
      <c r="F153" s="284"/>
      <c r="G153" s="284" t="s">
        <v>27</v>
      </c>
      <c r="H153" s="284"/>
      <c r="I153" s="285"/>
      <c r="J153" s="284" t="s">
        <v>27</v>
      </c>
      <c r="K153" s="284" t="s">
        <v>27</v>
      </c>
      <c r="L153" s="286"/>
      <c r="M153" s="287" t="str">
        <f t="shared" si="15"/>
        <v>ND</v>
      </c>
      <c r="N153" s="288" t="str">
        <f t="shared" si="13"/>
        <v>ND</v>
      </c>
      <c r="O153" s="289" t="str">
        <f t="shared" si="14"/>
        <v>ND</v>
      </c>
      <c r="P153" s="290" t="str">
        <f t="shared" si="16"/>
        <v>ND</v>
      </c>
      <c r="Q153" s="291" t="str">
        <f t="shared" si="17"/>
        <v>ND</v>
      </c>
      <c r="R153" s="292" t="str">
        <f t="shared" si="18"/>
        <v>ND</v>
      </c>
    </row>
    <row r="154" spans="1:18" ht="65.25" customHeight="1" x14ac:dyDescent="0.25">
      <c r="A154" s="74">
        <v>148</v>
      </c>
      <c r="B154" s="283"/>
      <c r="C154" s="284"/>
      <c r="D154" s="284"/>
      <c r="E154" s="284"/>
      <c r="F154" s="284"/>
      <c r="G154" s="284" t="s">
        <v>27</v>
      </c>
      <c r="H154" s="284"/>
      <c r="I154" s="285"/>
      <c r="J154" s="284" t="s">
        <v>27</v>
      </c>
      <c r="K154" s="284" t="s">
        <v>27</v>
      </c>
      <c r="L154" s="286"/>
      <c r="M154" s="287" t="str">
        <f t="shared" si="15"/>
        <v>ND</v>
      </c>
      <c r="N154" s="288" t="str">
        <f t="shared" si="13"/>
        <v>ND</v>
      </c>
      <c r="O154" s="289" t="str">
        <f t="shared" si="14"/>
        <v>ND</v>
      </c>
      <c r="P154" s="290" t="str">
        <f t="shared" si="16"/>
        <v>ND</v>
      </c>
      <c r="Q154" s="291" t="str">
        <f t="shared" si="17"/>
        <v>ND</v>
      </c>
      <c r="R154" s="292" t="str">
        <f t="shared" si="18"/>
        <v>ND</v>
      </c>
    </row>
    <row r="155" spans="1:18" ht="65.25" customHeight="1" x14ac:dyDescent="0.25">
      <c r="A155" s="74">
        <v>149</v>
      </c>
      <c r="B155" s="283"/>
      <c r="C155" s="284"/>
      <c r="D155" s="284"/>
      <c r="E155" s="284"/>
      <c r="F155" s="284"/>
      <c r="G155" s="284" t="s">
        <v>27</v>
      </c>
      <c r="H155" s="284"/>
      <c r="I155" s="285"/>
      <c r="J155" s="284" t="s">
        <v>27</v>
      </c>
      <c r="K155" s="284" t="s">
        <v>27</v>
      </c>
      <c r="L155" s="286"/>
      <c r="M155" s="287" t="str">
        <f t="shared" si="15"/>
        <v>ND</v>
      </c>
      <c r="N155" s="288" t="str">
        <f t="shared" si="13"/>
        <v>ND</v>
      </c>
      <c r="O155" s="289" t="str">
        <f t="shared" si="14"/>
        <v>ND</v>
      </c>
      <c r="P155" s="290" t="str">
        <f t="shared" si="16"/>
        <v>ND</v>
      </c>
      <c r="Q155" s="291" t="str">
        <f t="shared" si="17"/>
        <v>ND</v>
      </c>
      <c r="R155" s="292" t="str">
        <f t="shared" si="18"/>
        <v>ND</v>
      </c>
    </row>
    <row r="156" spans="1:18" ht="65.25" customHeight="1" x14ac:dyDescent="0.25">
      <c r="A156" s="74">
        <v>150</v>
      </c>
      <c r="B156" s="283"/>
      <c r="C156" s="284"/>
      <c r="D156" s="284"/>
      <c r="E156" s="284"/>
      <c r="F156" s="284"/>
      <c r="G156" s="284" t="s">
        <v>27</v>
      </c>
      <c r="H156" s="284"/>
      <c r="I156" s="285"/>
      <c r="J156" s="284" t="s">
        <v>27</v>
      </c>
      <c r="K156" s="284" t="s">
        <v>27</v>
      </c>
      <c r="L156" s="286"/>
      <c r="M156" s="287" t="str">
        <f t="shared" si="15"/>
        <v>ND</v>
      </c>
      <c r="N156" s="288" t="str">
        <f t="shared" si="13"/>
        <v>ND</v>
      </c>
      <c r="O156" s="289" t="str">
        <f t="shared" si="14"/>
        <v>ND</v>
      </c>
      <c r="P156" s="290" t="str">
        <f t="shared" si="16"/>
        <v>ND</v>
      </c>
      <c r="Q156" s="291" t="str">
        <f t="shared" si="17"/>
        <v>ND</v>
      </c>
      <c r="R156" s="292" t="str">
        <f t="shared" si="18"/>
        <v>ND</v>
      </c>
    </row>
    <row r="157" spans="1:18" ht="65.25" customHeight="1" x14ac:dyDescent="0.25">
      <c r="A157" s="74">
        <v>151</v>
      </c>
      <c r="B157" s="283"/>
      <c r="C157" s="284"/>
      <c r="D157" s="284"/>
      <c r="E157" s="284"/>
      <c r="F157" s="284"/>
      <c r="G157" s="284" t="s">
        <v>27</v>
      </c>
      <c r="H157" s="284"/>
      <c r="I157" s="285"/>
      <c r="J157" s="284" t="s">
        <v>27</v>
      </c>
      <c r="K157" s="284" t="s">
        <v>27</v>
      </c>
      <c r="L157" s="286"/>
      <c r="M157" s="287" t="str">
        <f t="shared" si="15"/>
        <v>ND</v>
      </c>
      <c r="N157" s="288" t="str">
        <f t="shared" si="13"/>
        <v>ND</v>
      </c>
      <c r="O157" s="289" t="str">
        <f t="shared" si="14"/>
        <v>ND</v>
      </c>
      <c r="P157" s="290" t="str">
        <f t="shared" si="16"/>
        <v>ND</v>
      </c>
      <c r="Q157" s="291" t="str">
        <f t="shared" si="17"/>
        <v>ND</v>
      </c>
      <c r="R157" s="292" t="str">
        <f t="shared" si="18"/>
        <v>ND</v>
      </c>
    </row>
    <row r="158" spans="1:18" ht="65.25" customHeight="1" x14ac:dyDescent="0.25">
      <c r="A158" s="74">
        <v>152</v>
      </c>
      <c r="B158" s="283"/>
      <c r="C158" s="284"/>
      <c r="D158" s="284"/>
      <c r="E158" s="284"/>
      <c r="F158" s="284"/>
      <c r="G158" s="284" t="s">
        <v>27</v>
      </c>
      <c r="H158" s="284"/>
      <c r="I158" s="285"/>
      <c r="J158" s="284" t="s">
        <v>27</v>
      </c>
      <c r="K158" s="284" t="s">
        <v>27</v>
      </c>
      <c r="L158" s="286"/>
      <c r="M158" s="287" t="str">
        <f t="shared" si="15"/>
        <v>ND</v>
      </c>
      <c r="N158" s="288" t="str">
        <f t="shared" si="13"/>
        <v>ND</v>
      </c>
      <c r="O158" s="289" t="str">
        <f t="shared" si="14"/>
        <v>ND</v>
      </c>
      <c r="P158" s="290" t="str">
        <f t="shared" si="16"/>
        <v>ND</v>
      </c>
      <c r="Q158" s="291" t="str">
        <f t="shared" si="17"/>
        <v>ND</v>
      </c>
      <c r="R158" s="292" t="str">
        <f t="shared" si="18"/>
        <v>ND</v>
      </c>
    </row>
    <row r="159" spans="1:18" ht="65.25" customHeight="1" x14ac:dyDescent="0.25">
      <c r="A159" s="74">
        <v>153</v>
      </c>
      <c r="B159" s="283"/>
      <c r="C159" s="284"/>
      <c r="D159" s="284"/>
      <c r="E159" s="284"/>
      <c r="F159" s="284"/>
      <c r="G159" s="284" t="s">
        <v>27</v>
      </c>
      <c r="H159" s="284"/>
      <c r="I159" s="285"/>
      <c r="J159" s="284" t="s">
        <v>27</v>
      </c>
      <c r="K159" s="284" t="s">
        <v>27</v>
      </c>
      <c r="L159" s="286"/>
      <c r="M159" s="287" t="str">
        <f t="shared" si="15"/>
        <v>ND</v>
      </c>
      <c r="N159" s="288" t="str">
        <f t="shared" si="13"/>
        <v>ND</v>
      </c>
      <c r="O159" s="289" t="str">
        <f t="shared" si="14"/>
        <v>ND</v>
      </c>
      <c r="P159" s="290" t="str">
        <f t="shared" si="16"/>
        <v>ND</v>
      </c>
      <c r="Q159" s="291" t="str">
        <f t="shared" si="17"/>
        <v>ND</v>
      </c>
      <c r="R159" s="292" t="str">
        <f t="shared" si="18"/>
        <v>ND</v>
      </c>
    </row>
    <row r="160" spans="1:18" ht="65.25" customHeight="1" x14ac:dyDescent="0.25">
      <c r="A160" s="74">
        <v>154</v>
      </c>
      <c r="B160" s="283"/>
      <c r="C160" s="284"/>
      <c r="D160" s="284"/>
      <c r="E160" s="284"/>
      <c r="F160" s="284"/>
      <c r="G160" s="284" t="s">
        <v>27</v>
      </c>
      <c r="H160" s="284"/>
      <c r="I160" s="285"/>
      <c r="J160" s="284" t="s">
        <v>27</v>
      </c>
      <c r="K160" s="284" t="s">
        <v>27</v>
      </c>
      <c r="L160" s="286"/>
      <c r="M160" s="287" t="str">
        <f t="shared" si="15"/>
        <v>ND</v>
      </c>
      <c r="N160" s="288" t="str">
        <f t="shared" si="13"/>
        <v>ND</v>
      </c>
      <c r="O160" s="289" t="str">
        <f t="shared" si="14"/>
        <v>ND</v>
      </c>
      <c r="P160" s="290" t="str">
        <f t="shared" si="16"/>
        <v>ND</v>
      </c>
      <c r="Q160" s="291" t="str">
        <f t="shared" si="17"/>
        <v>ND</v>
      </c>
      <c r="R160" s="292" t="str">
        <f t="shared" si="18"/>
        <v>ND</v>
      </c>
    </row>
    <row r="161" spans="1:18" ht="65.25" customHeight="1" x14ac:dyDescent="0.25">
      <c r="A161" s="74">
        <v>155</v>
      </c>
      <c r="B161" s="283"/>
      <c r="C161" s="284"/>
      <c r="D161" s="284"/>
      <c r="E161" s="284"/>
      <c r="F161" s="284"/>
      <c r="G161" s="284" t="s">
        <v>27</v>
      </c>
      <c r="H161" s="284"/>
      <c r="I161" s="285"/>
      <c r="J161" s="284" t="s">
        <v>27</v>
      </c>
      <c r="K161" s="284" t="s">
        <v>27</v>
      </c>
      <c r="L161" s="286"/>
      <c r="M161" s="287" t="str">
        <f t="shared" si="15"/>
        <v>ND</v>
      </c>
      <c r="N161" s="288" t="str">
        <f t="shared" si="13"/>
        <v>ND</v>
      </c>
      <c r="O161" s="289" t="str">
        <f t="shared" si="14"/>
        <v>ND</v>
      </c>
      <c r="P161" s="290" t="str">
        <f t="shared" si="16"/>
        <v>ND</v>
      </c>
      <c r="Q161" s="291" t="str">
        <f t="shared" si="17"/>
        <v>ND</v>
      </c>
      <c r="R161" s="292" t="str">
        <f t="shared" si="18"/>
        <v>ND</v>
      </c>
    </row>
    <row r="162" spans="1:18" ht="65.25" customHeight="1" x14ac:dyDescent="0.25">
      <c r="A162" s="74">
        <v>156</v>
      </c>
      <c r="B162" s="283"/>
      <c r="C162" s="284"/>
      <c r="D162" s="284"/>
      <c r="E162" s="284"/>
      <c r="F162" s="284"/>
      <c r="G162" s="284" t="s">
        <v>27</v>
      </c>
      <c r="H162" s="284"/>
      <c r="I162" s="285"/>
      <c r="J162" s="284" t="s">
        <v>27</v>
      </c>
      <c r="K162" s="284" t="s">
        <v>27</v>
      </c>
      <c r="L162" s="286"/>
      <c r="M162" s="287" t="str">
        <f t="shared" si="15"/>
        <v>ND</v>
      </c>
      <c r="N162" s="288" t="str">
        <f t="shared" si="13"/>
        <v>ND</v>
      </c>
      <c r="O162" s="289" t="str">
        <f t="shared" si="14"/>
        <v>ND</v>
      </c>
      <c r="P162" s="290" t="str">
        <f t="shared" si="16"/>
        <v>ND</v>
      </c>
      <c r="Q162" s="291" t="str">
        <f t="shared" si="17"/>
        <v>ND</v>
      </c>
      <c r="R162" s="292" t="str">
        <f t="shared" si="18"/>
        <v>ND</v>
      </c>
    </row>
    <row r="163" spans="1:18" ht="65.25" customHeight="1" x14ac:dyDescent="0.25">
      <c r="A163" s="74">
        <v>157</v>
      </c>
      <c r="B163" s="283"/>
      <c r="C163" s="284"/>
      <c r="D163" s="284"/>
      <c r="E163" s="284"/>
      <c r="F163" s="284"/>
      <c r="G163" s="284" t="s">
        <v>27</v>
      </c>
      <c r="H163" s="284"/>
      <c r="I163" s="285"/>
      <c r="J163" s="284" t="s">
        <v>27</v>
      </c>
      <c r="K163" s="284" t="s">
        <v>27</v>
      </c>
      <c r="L163" s="286"/>
      <c r="M163" s="287" t="str">
        <f t="shared" si="15"/>
        <v>ND</v>
      </c>
      <c r="N163" s="288" t="str">
        <f t="shared" si="13"/>
        <v>ND</v>
      </c>
      <c r="O163" s="289" t="str">
        <f t="shared" si="14"/>
        <v>ND</v>
      </c>
      <c r="P163" s="290" t="str">
        <f t="shared" si="16"/>
        <v>ND</v>
      </c>
      <c r="Q163" s="291" t="str">
        <f t="shared" si="17"/>
        <v>ND</v>
      </c>
      <c r="R163" s="292" t="str">
        <f t="shared" si="18"/>
        <v>ND</v>
      </c>
    </row>
    <row r="164" spans="1:18" ht="65.25" customHeight="1" x14ac:dyDescent="0.25">
      <c r="A164" s="74">
        <v>158</v>
      </c>
      <c r="B164" s="283"/>
      <c r="C164" s="284"/>
      <c r="D164" s="284"/>
      <c r="E164" s="284"/>
      <c r="F164" s="284"/>
      <c r="G164" s="284" t="s">
        <v>27</v>
      </c>
      <c r="H164" s="284"/>
      <c r="I164" s="285"/>
      <c r="J164" s="284" t="s">
        <v>27</v>
      </c>
      <c r="K164" s="284" t="s">
        <v>27</v>
      </c>
      <c r="L164" s="286"/>
      <c r="M164" s="287" t="str">
        <f t="shared" si="15"/>
        <v>ND</v>
      </c>
      <c r="N164" s="288" t="str">
        <f t="shared" si="13"/>
        <v>ND</v>
      </c>
      <c r="O164" s="289" t="str">
        <f t="shared" si="14"/>
        <v>ND</v>
      </c>
      <c r="P164" s="290" t="str">
        <f t="shared" si="16"/>
        <v>ND</v>
      </c>
      <c r="Q164" s="291" t="str">
        <f t="shared" si="17"/>
        <v>ND</v>
      </c>
      <c r="R164" s="292" t="str">
        <f t="shared" si="18"/>
        <v>ND</v>
      </c>
    </row>
    <row r="165" spans="1:18" ht="65.25" customHeight="1" x14ac:dyDescent="0.25">
      <c r="A165" s="74">
        <v>159</v>
      </c>
      <c r="B165" s="283"/>
      <c r="C165" s="284"/>
      <c r="D165" s="284"/>
      <c r="E165" s="284"/>
      <c r="F165" s="284"/>
      <c r="G165" s="284" t="s">
        <v>27</v>
      </c>
      <c r="H165" s="284"/>
      <c r="I165" s="285"/>
      <c r="J165" s="284" t="s">
        <v>27</v>
      </c>
      <c r="K165" s="284" t="s">
        <v>27</v>
      </c>
      <c r="L165" s="286"/>
      <c r="M165" s="287" t="str">
        <f t="shared" si="15"/>
        <v>ND</v>
      </c>
      <c r="N165" s="288" t="str">
        <f t="shared" si="13"/>
        <v>ND</v>
      </c>
      <c r="O165" s="289" t="str">
        <f t="shared" si="14"/>
        <v>ND</v>
      </c>
      <c r="P165" s="290" t="str">
        <f t="shared" si="16"/>
        <v>ND</v>
      </c>
      <c r="Q165" s="291" t="str">
        <f t="shared" si="17"/>
        <v>ND</v>
      </c>
      <c r="R165" s="292" t="str">
        <f t="shared" si="18"/>
        <v>ND</v>
      </c>
    </row>
    <row r="166" spans="1:18" ht="65.25" customHeight="1" x14ac:dyDescent="0.25">
      <c r="A166" s="74">
        <v>160</v>
      </c>
      <c r="B166" s="283"/>
      <c r="C166" s="284"/>
      <c r="D166" s="284"/>
      <c r="E166" s="284"/>
      <c r="F166" s="284"/>
      <c r="G166" s="284" t="s">
        <v>27</v>
      </c>
      <c r="H166" s="284"/>
      <c r="I166" s="285"/>
      <c r="J166" s="284" t="s">
        <v>27</v>
      </c>
      <c r="K166" s="284" t="s">
        <v>27</v>
      </c>
      <c r="L166" s="286"/>
      <c r="M166" s="287" t="str">
        <f t="shared" si="15"/>
        <v>ND</v>
      </c>
      <c r="N166" s="288" t="str">
        <f t="shared" si="13"/>
        <v>ND</v>
      </c>
      <c r="O166" s="289" t="str">
        <f t="shared" si="14"/>
        <v>ND</v>
      </c>
      <c r="P166" s="290" t="str">
        <f t="shared" si="16"/>
        <v>ND</v>
      </c>
      <c r="Q166" s="291" t="str">
        <f t="shared" si="17"/>
        <v>ND</v>
      </c>
      <c r="R166" s="292" t="str">
        <f t="shared" si="18"/>
        <v>ND</v>
      </c>
    </row>
    <row r="167" spans="1:18" ht="65.25" customHeight="1" x14ac:dyDescent="0.25">
      <c r="A167" s="74">
        <v>161</v>
      </c>
      <c r="B167" s="283"/>
      <c r="C167" s="284"/>
      <c r="D167" s="284"/>
      <c r="E167" s="284"/>
      <c r="F167" s="284"/>
      <c r="G167" s="284" t="s">
        <v>27</v>
      </c>
      <c r="H167" s="284"/>
      <c r="I167" s="285"/>
      <c r="J167" s="284" t="s">
        <v>27</v>
      </c>
      <c r="K167" s="284" t="s">
        <v>27</v>
      </c>
      <c r="L167" s="286"/>
      <c r="M167" s="287" t="str">
        <f t="shared" si="15"/>
        <v>ND</v>
      </c>
      <c r="N167" s="288" t="str">
        <f t="shared" si="13"/>
        <v>ND</v>
      </c>
      <c r="O167" s="289" t="str">
        <f t="shared" si="14"/>
        <v>ND</v>
      </c>
      <c r="P167" s="290" t="str">
        <f t="shared" si="16"/>
        <v>ND</v>
      </c>
      <c r="Q167" s="291" t="str">
        <f t="shared" si="17"/>
        <v>ND</v>
      </c>
      <c r="R167" s="292" t="str">
        <f t="shared" si="18"/>
        <v>ND</v>
      </c>
    </row>
    <row r="168" spans="1:18" ht="65.25" customHeight="1" x14ac:dyDescent="0.25">
      <c r="A168" s="74">
        <v>162</v>
      </c>
      <c r="B168" s="283"/>
      <c r="C168" s="284"/>
      <c r="D168" s="284"/>
      <c r="E168" s="284"/>
      <c r="F168" s="284"/>
      <c r="G168" s="284" t="s">
        <v>27</v>
      </c>
      <c r="H168" s="284"/>
      <c r="I168" s="285"/>
      <c r="J168" s="284" t="s">
        <v>27</v>
      </c>
      <c r="K168" s="284" t="s">
        <v>27</v>
      </c>
      <c r="L168" s="286"/>
      <c r="M168" s="287" t="str">
        <f t="shared" si="15"/>
        <v>ND</v>
      </c>
      <c r="N168" s="288" t="str">
        <f t="shared" si="13"/>
        <v>ND</v>
      </c>
      <c r="O168" s="289" t="str">
        <f t="shared" si="14"/>
        <v>ND</v>
      </c>
      <c r="P168" s="290" t="str">
        <f t="shared" si="16"/>
        <v>ND</v>
      </c>
      <c r="Q168" s="291" t="str">
        <f t="shared" si="17"/>
        <v>ND</v>
      </c>
      <c r="R168" s="292" t="str">
        <f t="shared" si="18"/>
        <v>ND</v>
      </c>
    </row>
    <row r="169" spans="1:18" ht="65.25" customHeight="1" x14ac:dyDescent="0.25">
      <c r="A169" s="74">
        <v>163</v>
      </c>
      <c r="B169" s="283"/>
      <c r="C169" s="284"/>
      <c r="D169" s="284"/>
      <c r="E169" s="284"/>
      <c r="F169" s="284"/>
      <c r="G169" s="284" t="s">
        <v>27</v>
      </c>
      <c r="H169" s="284"/>
      <c r="I169" s="285"/>
      <c r="J169" s="284" t="s">
        <v>27</v>
      </c>
      <c r="K169" s="284" t="s">
        <v>27</v>
      </c>
      <c r="L169" s="286"/>
      <c r="M169" s="287" t="str">
        <f t="shared" si="15"/>
        <v>ND</v>
      </c>
      <c r="N169" s="288" t="str">
        <f t="shared" si="13"/>
        <v>ND</v>
      </c>
      <c r="O169" s="289" t="str">
        <f t="shared" si="14"/>
        <v>ND</v>
      </c>
      <c r="P169" s="290" t="str">
        <f t="shared" si="16"/>
        <v>ND</v>
      </c>
      <c r="Q169" s="291" t="str">
        <f t="shared" si="17"/>
        <v>ND</v>
      </c>
      <c r="R169" s="292" t="str">
        <f t="shared" si="18"/>
        <v>ND</v>
      </c>
    </row>
    <row r="170" spans="1:18" ht="65.25" customHeight="1" x14ac:dyDescent="0.25">
      <c r="A170" s="74">
        <v>164</v>
      </c>
      <c r="B170" s="283"/>
      <c r="C170" s="284"/>
      <c r="D170" s="284"/>
      <c r="E170" s="284"/>
      <c r="F170" s="284"/>
      <c r="G170" s="284" t="s">
        <v>27</v>
      </c>
      <c r="H170" s="284"/>
      <c r="I170" s="285"/>
      <c r="J170" s="284" t="s">
        <v>27</v>
      </c>
      <c r="K170" s="284" t="s">
        <v>27</v>
      </c>
      <c r="L170" s="286"/>
      <c r="M170" s="287" t="str">
        <f t="shared" si="15"/>
        <v>ND</v>
      </c>
      <c r="N170" s="288" t="str">
        <f t="shared" si="13"/>
        <v>ND</v>
      </c>
      <c r="O170" s="289" t="str">
        <f t="shared" si="14"/>
        <v>ND</v>
      </c>
      <c r="P170" s="290" t="str">
        <f t="shared" si="16"/>
        <v>ND</v>
      </c>
      <c r="Q170" s="291" t="str">
        <f t="shared" si="17"/>
        <v>ND</v>
      </c>
      <c r="R170" s="292" t="str">
        <f t="shared" si="18"/>
        <v>ND</v>
      </c>
    </row>
    <row r="171" spans="1:18" ht="65.25" customHeight="1" x14ac:dyDescent="0.25">
      <c r="A171" s="74">
        <v>165</v>
      </c>
      <c r="B171" s="283"/>
      <c r="C171" s="284"/>
      <c r="D171" s="284"/>
      <c r="E171" s="284"/>
      <c r="F171" s="284"/>
      <c r="G171" s="284" t="s">
        <v>27</v>
      </c>
      <c r="H171" s="284"/>
      <c r="I171" s="285"/>
      <c r="J171" s="284" t="s">
        <v>27</v>
      </c>
      <c r="K171" s="284" t="s">
        <v>27</v>
      </c>
      <c r="L171" s="286"/>
      <c r="M171" s="287" t="str">
        <f t="shared" si="15"/>
        <v>ND</v>
      </c>
      <c r="N171" s="288" t="str">
        <f t="shared" si="13"/>
        <v>ND</v>
      </c>
      <c r="O171" s="289" t="str">
        <f t="shared" si="14"/>
        <v>ND</v>
      </c>
      <c r="P171" s="290" t="str">
        <f t="shared" si="16"/>
        <v>ND</v>
      </c>
      <c r="Q171" s="291" t="str">
        <f t="shared" si="17"/>
        <v>ND</v>
      </c>
      <c r="R171" s="292" t="str">
        <f t="shared" si="18"/>
        <v>ND</v>
      </c>
    </row>
    <row r="172" spans="1:18" ht="65.25" customHeight="1" x14ac:dyDescent="0.25">
      <c r="A172" s="74">
        <v>166</v>
      </c>
      <c r="B172" s="283"/>
      <c r="C172" s="284"/>
      <c r="D172" s="284"/>
      <c r="E172" s="284"/>
      <c r="F172" s="284"/>
      <c r="G172" s="284" t="s">
        <v>27</v>
      </c>
      <c r="H172" s="284"/>
      <c r="I172" s="285"/>
      <c r="J172" s="284" t="s">
        <v>27</v>
      </c>
      <c r="K172" s="284" t="s">
        <v>27</v>
      </c>
      <c r="L172" s="286"/>
      <c r="M172" s="287" t="str">
        <f t="shared" si="15"/>
        <v>ND</v>
      </c>
      <c r="N172" s="288" t="str">
        <f t="shared" si="13"/>
        <v>ND</v>
      </c>
      <c r="O172" s="289" t="str">
        <f t="shared" si="14"/>
        <v>ND</v>
      </c>
      <c r="P172" s="290" t="str">
        <f t="shared" si="16"/>
        <v>ND</v>
      </c>
      <c r="Q172" s="291" t="str">
        <f t="shared" si="17"/>
        <v>ND</v>
      </c>
      <c r="R172" s="292" t="str">
        <f t="shared" si="18"/>
        <v>ND</v>
      </c>
    </row>
    <row r="173" spans="1:18" ht="65.25" customHeight="1" x14ac:dyDescent="0.25">
      <c r="A173" s="74">
        <v>167</v>
      </c>
      <c r="B173" s="283"/>
      <c r="C173" s="284"/>
      <c r="D173" s="284"/>
      <c r="E173" s="284"/>
      <c r="F173" s="284"/>
      <c r="G173" s="284" t="s">
        <v>27</v>
      </c>
      <c r="H173" s="284"/>
      <c r="I173" s="285"/>
      <c r="J173" s="284" t="s">
        <v>27</v>
      </c>
      <c r="K173" s="284" t="s">
        <v>27</v>
      </c>
      <c r="L173" s="286"/>
      <c r="M173" s="287" t="str">
        <f t="shared" si="15"/>
        <v>ND</v>
      </c>
      <c r="N173" s="288" t="str">
        <f t="shared" si="13"/>
        <v>ND</v>
      </c>
      <c r="O173" s="289" t="str">
        <f t="shared" si="14"/>
        <v>ND</v>
      </c>
      <c r="P173" s="290" t="str">
        <f t="shared" si="16"/>
        <v>ND</v>
      </c>
      <c r="Q173" s="291" t="str">
        <f t="shared" si="17"/>
        <v>ND</v>
      </c>
      <c r="R173" s="292" t="str">
        <f t="shared" si="18"/>
        <v>ND</v>
      </c>
    </row>
    <row r="174" spans="1:18" ht="65.25" customHeight="1" x14ac:dyDescent="0.25">
      <c r="A174" s="74">
        <v>168</v>
      </c>
      <c r="B174" s="283"/>
      <c r="C174" s="284"/>
      <c r="D174" s="284"/>
      <c r="E174" s="284"/>
      <c r="F174" s="284"/>
      <c r="G174" s="284" t="s">
        <v>27</v>
      </c>
      <c r="H174" s="284"/>
      <c r="I174" s="285"/>
      <c r="J174" s="284" t="s">
        <v>27</v>
      </c>
      <c r="K174" s="284" t="s">
        <v>27</v>
      </c>
      <c r="L174" s="286"/>
      <c r="M174" s="287" t="str">
        <f t="shared" si="15"/>
        <v>ND</v>
      </c>
      <c r="N174" s="288" t="str">
        <f t="shared" si="13"/>
        <v>ND</v>
      </c>
      <c r="O174" s="289" t="str">
        <f t="shared" si="14"/>
        <v>ND</v>
      </c>
      <c r="P174" s="290" t="str">
        <f t="shared" si="16"/>
        <v>ND</v>
      </c>
      <c r="Q174" s="291" t="str">
        <f t="shared" si="17"/>
        <v>ND</v>
      </c>
      <c r="R174" s="292" t="str">
        <f t="shared" si="18"/>
        <v>ND</v>
      </c>
    </row>
    <row r="175" spans="1:18" ht="65.25" customHeight="1" x14ac:dyDescent="0.25">
      <c r="A175" s="74">
        <v>169</v>
      </c>
      <c r="B175" s="283"/>
      <c r="C175" s="284"/>
      <c r="D175" s="284"/>
      <c r="E175" s="284"/>
      <c r="F175" s="284"/>
      <c r="G175" s="284" t="s">
        <v>27</v>
      </c>
      <c r="H175" s="284"/>
      <c r="I175" s="285"/>
      <c r="J175" s="284" t="s">
        <v>27</v>
      </c>
      <c r="K175" s="284" t="s">
        <v>27</v>
      </c>
      <c r="L175" s="286"/>
      <c r="M175" s="287" t="str">
        <f t="shared" si="15"/>
        <v>ND</v>
      </c>
      <c r="N175" s="288" t="str">
        <f t="shared" si="13"/>
        <v>ND</v>
      </c>
      <c r="O175" s="289" t="str">
        <f t="shared" si="14"/>
        <v>ND</v>
      </c>
      <c r="P175" s="290" t="str">
        <f t="shared" si="16"/>
        <v>ND</v>
      </c>
      <c r="Q175" s="291" t="str">
        <f t="shared" si="17"/>
        <v>ND</v>
      </c>
      <c r="R175" s="292" t="str">
        <f t="shared" si="18"/>
        <v>ND</v>
      </c>
    </row>
    <row r="176" spans="1:18" ht="65.25" customHeight="1" x14ac:dyDescent="0.25">
      <c r="A176" s="74">
        <v>170</v>
      </c>
      <c r="B176" s="283"/>
      <c r="C176" s="284"/>
      <c r="D176" s="284"/>
      <c r="E176" s="284"/>
      <c r="F176" s="284"/>
      <c r="G176" s="284" t="s">
        <v>27</v>
      </c>
      <c r="H176" s="284"/>
      <c r="I176" s="285"/>
      <c r="J176" s="284" t="s">
        <v>27</v>
      </c>
      <c r="K176" s="284" t="s">
        <v>27</v>
      </c>
      <c r="L176" s="286"/>
      <c r="M176" s="287" t="str">
        <f t="shared" si="15"/>
        <v>ND</v>
      </c>
      <c r="N176" s="288" t="str">
        <f t="shared" si="13"/>
        <v>ND</v>
      </c>
      <c r="O176" s="289" t="str">
        <f t="shared" si="14"/>
        <v>ND</v>
      </c>
      <c r="P176" s="290" t="str">
        <f t="shared" si="16"/>
        <v>ND</v>
      </c>
      <c r="Q176" s="291" t="str">
        <f t="shared" si="17"/>
        <v>ND</v>
      </c>
      <c r="R176" s="292" t="str">
        <f t="shared" si="18"/>
        <v>ND</v>
      </c>
    </row>
    <row r="177" spans="1:18" ht="65.25" customHeight="1" x14ac:dyDescent="0.25">
      <c r="A177" s="74">
        <v>171</v>
      </c>
      <c r="B177" s="283"/>
      <c r="C177" s="284"/>
      <c r="D177" s="284"/>
      <c r="E177" s="284"/>
      <c r="F177" s="284"/>
      <c r="G177" s="284" t="s">
        <v>27</v>
      </c>
      <c r="H177" s="284"/>
      <c r="I177" s="285"/>
      <c r="J177" s="284" t="s">
        <v>27</v>
      </c>
      <c r="K177" s="284" t="s">
        <v>27</v>
      </c>
      <c r="L177" s="286"/>
      <c r="M177" s="287" t="str">
        <f t="shared" si="15"/>
        <v>ND</v>
      </c>
      <c r="N177" s="288" t="str">
        <f t="shared" si="13"/>
        <v>ND</v>
      </c>
      <c r="O177" s="289" t="str">
        <f t="shared" si="14"/>
        <v>ND</v>
      </c>
      <c r="P177" s="290" t="str">
        <f t="shared" si="16"/>
        <v>ND</v>
      </c>
      <c r="Q177" s="291" t="str">
        <f t="shared" si="17"/>
        <v>ND</v>
      </c>
      <c r="R177" s="292" t="str">
        <f t="shared" si="18"/>
        <v>ND</v>
      </c>
    </row>
    <row r="178" spans="1:18" ht="65.25" customHeight="1" x14ac:dyDescent="0.25">
      <c r="A178" s="74">
        <v>172</v>
      </c>
      <c r="B178" s="283"/>
      <c r="C178" s="284"/>
      <c r="D178" s="284"/>
      <c r="E178" s="284"/>
      <c r="F178" s="284"/>
      <c r="G178" s="284" t="s">
        <v>27</v>
      </c>
      <c r="H178" s="284"/>
      <c r="I178" s="285"/>
      <c r="J178" s="284" t="s">
        <v>27</v>
      </c>
      <c r="K178" s="284" t="s">
        <v>27</v>
      </c>
      <c r="L178" s="286"/>
      <c r="M178" s="287" t="str">
        <f t="shared" si="15"/>
        <v>ND</v>
      </c>
      <c r="N178" s="288" t="str">
        <f t="shared" si="13"/>
        <v>ND</v>
      </c>
      <c r="O178" s="289" t="str">
        <f t="shared" si="14"/>
        <v>ND</v>
      </c>
      <c r="P178" s="290" t="str">
        <f t="shared" si="16"/>
        <v>ND</v>
      </c>
      <c r="Q178" s="291" t="str">
        <f t="shared" si="17"/>
        <v>ND</v>
      </c>
      <c r="R178" s="292" t="str">
        <f t="shared" si="18"/>
        <v>ND</v>
      </c>
    </row>
    <row r="179" spans="1:18" ht="65.25" customHeight="1" x14ac:dyDescent="0.25">
      <c r="A179" s="74">
        <v>173</v>
      </c>
      <c r="B179" s="283"/>
      <c r="C179" s="284"/>
      <c r="D179" s="284"/>
      <c r="E179" s="284"/>
      <c r="F179" s="284"/>
      <c r="G179" s="284" t="s">
        <v>27</v>
      </c>
      <c r="H179" s="284"/>
      <c r="I179" s="285"/>
      <c r="J179" s="284" t="s">
        <v>27</v>
      </c>
      <c r="K179" s="284" t="s">
        <v>27</v>
      </c>
      <c r="L179" s="286"/>
      <c r="M179" s="287" t="str">
        <f t="shared" si="15"/>
        <v>ND</v>
      </c>
      <c r="N179" s="288" t="str">
        <f t="shared" si="13"/>
        <v>ND</v>
      </c>
      <c r="O179" s="289" t="str">
        <f t="shared" si="14"/>
        <v>ND</v>
      </c>
      <c r="P179" s="290" t="str">
        <f t="shared" si="16"/>
        <v>ND</v>
      </c>
      <c r="Q179" s="291" t="str">
        <f t="shared" si="17"/>
        <v>ND</v>
      </c>
      <c r="R179" s="292" t="str">
        <f t="shared" si="18"/>
        <v>ND</v>
      </c>
    </row>
    <row r="180" spans="1:18" ht="65.25" customHeight="1" x14ac:dyDescent="0.25">
      <c r="A180" s="74">
        <v>174</v>
      </c>
      <c r="B180" s="283"/>
      <c r="C180" s="284"/>
      <c r="D180" s="284"/>
      <c r="E180" s="284"/>
      <c r="F180" s="284"/>
      <c r="G180" s="284" t="s">
        <v>27</v>
      </c>
      <c r="H180" s="284"/>
      <c r="I180" s="285"/>
      <c r="J180" s="284" t="s">
        <v>27</v>
      </c>
      <c r="K180" s="284" t="s">
        <v>27</v>
      </c>
      <c r="L180" s="286"/>
      <c r="M180" s="287" t="str">
        <f t="shared" si="15"/>
        <v>ND</v>
      </c>
      <c r="N180" s="288" t="str">
        <f t="shared" si="13"/>
        <v>ND</v>
      </c>
      <c r="O180" s="289" t="str">
        <f t="shared" si="14"/>
        <v>ND</v>
      </c>
      <c r="P180" s="290" t="str">
        <f t="shared" si="16"/>
        <v>ND</v>
      </c>
      <c r="Q180" s="291" t="str">
        <f t="shared" si="17"/>
        <v>ND</v>
      </c>
      <c r="R180" s="292" t="str">
        <f t="shared" si="18"/>
        <v>ND</v>
      </c>
    </row>
    <row r="181" spans="1:18" ht="65.25" customHeight="1" x14ac:dyDescent="0.25">
      <c r="A181" s="74">
        <v>175</v>
      </c>
      <c r="B181" s="283"/>
      <c r="C181" s="284"/>
      <c r="D181" s="284"/>
      <c r="E181" s="284"/>
      <c r="F181" s="284"/>
      <c r="G181" s="284" t="s">
        <v>27</v>
      </c>
      <c r="H181" s="284"/>
      <c r="I181" s="285"/>
      <c r="J181" s="284" t="s">
        <v>27</v>
      </c>
      <c r="K181" s="284" t="s">
        <v>27</v>
      </c>
      <c r="L181" s="286"/>
      <c r="M181" s="287" t="str">
        <f t="shared" si="15"/>
        <v>ND</v>
      </c>
      <c r="N181" s="288" t="str">
        <f t="shared" si="13"/>
        <v>ND</v>
      </c>
      <c r="O181" s="289" t="str">
        <f t="shared" si="14"/>
        <v>ND</v>
      </c>
      <c r="P181" s="290" t="str">
        <f t="shared" si="16"/>
        <v>ND</v>
      </c>
      <c r="Q181" s="291" t="str">
        <f t="shared" si="17"/>
        <v>ND</v>
      </c>
      <c r="R181" s="292" t="str">
        <f t="shared" si="18"/>
        <v>ND</v>
      </c>
    </row>
    <row r="182" spans="1:18" ht="65.25" customHeight="1" x14ac:dyDescent="0.25">
      <c r="A182" s="74">
        <v>176</v>
      </c>
      <c r="B182" s="283"/>
      <c r="C182" s="284"/>
      <c r="D182" s="284"/>
      <c r="E182" s="284"/>
      <c r="F182" s="284"/>
      <c r="G182" s="284" t="s">
        <v>27</v>
      </c>
      <c r="H182" s="284"/>
      <c r="I182" s="285"/>
      <c r="J182" s="284" t="s">
        <v>27</v>
      </c>
      <c r="K182" s="284" t="s">
        <v>27</v>
      </c>
      <c r="L182" s="286"/>
      <c r="M182" s="287" t="str">
        <f t="shared" si="15"/>
        <v>ND</v>
      </c>
      <c r="N182" s="288" t="str">
        <f t="shared" si="13"/>
        <v>ND</v>
      </c>
      <c r="O182" s="289" t="str">
        <f t="shared" si="14"/>
        <v>ND</v>
      </c>
      <c r="P182" s="290" t="str">
        <f t="shared" si="16"/>
        <v>ND</v>
      </c>
      <c r="Q182" s="291" t="str">
        <f t="shared" si="17"/>
        <v>ND</v>
      </c>
      <c r="R182" s="292" t="str">
        <f t="shared" si="18"/>
        <v>ND</v>
      </c>
    </row>
    <row r="183" spans="1:18" ht="65.25" customHeight="1" x14ac:dyDescent="0.25">
      <c r="A183" s="74">
        <v>177</v>
      </c>
      <c r="B183" s="283"/>
      <c r="C183" s="284"/>
      <c r="D183" s="284"/>
      <c r="E183" s="284"/>
      <c r="F183" s="284"/>
      <c r="G183" s="284" t="s">
        <v>27</v>
      </c>
      <c r="H183" s="284"/>
      <c r="I183" s="285"/>
      <c r="J183" s="284" t="s">
        <v>27</v>
      </c>
      <c r="K183" s="284" t="s">
        <v>27</v>
      </c>
      <c r="L183" s="286"/>
      <c r="M183" s="287" t="str">
        <f t="shared" si="15"/>
        <v>ND</v>
      </c>
      <c r="N183" s="288" t="str">
        <f t="shared" si="13"/>
        <v>ND</v>
      </c>
      <c r="O183" s="289" t="str">
        <f t="shared" si="14"/>
        <v>ND</v>
      </c>
      <c r="P183" s="290" t="str">
        <f t="shared" si="16"/>
        <v>ND</v>
      </c>
      <c r="Q183" s="291" t="str">
        <f t="shared" si="17"/>
        <v>ND</v>
      </c>
      <c r="R183" s="292" t="str">
        <f t="shared" si="18"/>
        <v>ND</v>
      </c>
    </row>
    <row r="184" spans="1:18" ht="65.25" customHeight="1" x14ac:dyDescent="0.25">
      <c r="A184" s="74">
        <v>178</v>
      </c>
      <c r="B184" s="283"/>
      <c r="C184" s="284"/>
      <c r="D184" s="284"/>
      <c r="E184" s="284"/>
      <c r="F184" s="284"/>
      <c r="G184" s="284" t="s">
        <v>27</v>
      </c>
      <c r="H184" s="284"/>
      <c r="I184" s="285"/>
      <c r="J184" s="284" t="s">
        <v>27</v>
      </c>
      <c r="K184" s="284" t="s">
        <v>27</v>
      </c>
      <c r="L184" s="286"/>
      <c r="M184" s="287" t="str">
        <f t="shared" si="15"/>
        <v>ND</v>
      </c>
      <c r="N184" s="288" t="str">
        <f t="shared" si="13"/>
        <v>ND</v>
      </c>
      <c r="O184" s="289" t="str">
        <f t="shared" si="14"/>
        <v>ND</v>
      </c>
      <c r="P184" s="290" t="str">
        <f t="shared" si="16"/>
        <v>ND</v>
      </c>
      <c r="Q184" s="291" t="str">
        <f t="shared" si="17"/>
        <v>ND</v>
      </c>
      <c r="R184" s="292" t="str">
        <f t="shared" si="18"/>
        <v>ND</v>
      </c>
    </row>
    <row r="185" spans="1:18" ht="65.25" customHeight="1" x14ac:dyDescent="0.25">
      <c r="A185" s="74">
        <v>179</v>
      </c>
      <c r="B185" s="283"/>
      <c r="C185" s="284"/>
      <c r="D185" s="284"/>
      <c r="E185" s="284"/>
      <c r="F185" s="284"/>
      <c r="G185" s="284" t="s">
        <v>27</v>
      </c>
      <c r="H185" s="284"/>
      <c r="I185" s="285"/>
      <c r="J185" s="284" t="s">
        <v>27</v>
      </c>
      <c r="K185" s="284" t="s">
        <v>27</v>
      </c>
      <c r="L185" s="286"/>
      <c r="M185" s="287" t="str">
        <f t="shared" si="15"/>
        <v>ND</v>
      </c>
      <c r="N185" s="288" t="str">
        <f t="shared" si="13"/>
        <v>ND</v>
      </c>
      <c r="O185" s="289" t="str">
        <f t="shared" si="14"/>
        <v>ND</v>
      </c>
      <c r="P185" s="290" t="str">
        <f t="shared" si="16"/>
        <v>ND</v>
      </c>
      <c r="Q185" s="291" t="str">
        <f t="shared" si="17"/>
        <v>ND</v>
      </c>
      <c r="R185" s="292" t="str">
        <f t="shared" si="18"/>
        <v>ND</v>
      </c>
    </row>
    <row r="186" spans="1:18" ht="65.25" customHeight="1" x14ac:dyDescent="0.25">
      <c r="A186" s="74">
        <v>180</v>
      </c>
      <c r="B186" s="283"/>
      <c r="C186" s="284"/>
      <c r="D186" s="284"/>
      <c r="E186" s="284"/>
      <c r="F186" s="284"/>
      <c r="G186" s="284" t="s">
        <v>27</v>
      </c>
      <c r="H186" s="284"/>
      <c r="I186" s="285"/>
      <c r="J186" s="284" t="s">
        <v>27</v>
      </c>
      <c r="K186" s="284" t="s">
        <v>27</v>
      </c>
      <c r="L186" s="286"/>
      <c r="M186" s="287" t="str">
        <f t="shared" si="15"/>
        <v>ND</v>
      </c>
      <c r="N186" s="288" t="str">
        <f t="shared" si="13"/>
        <v>ND</v>
      </c>
      <c r="O186" s="289" t="str">
        <f t="shared" si="14"/>
        <v>ND</v>
      </c>
      <c r="P186" s="290" t="str">
        <f t="shared" si="16"/>
        <v>ND</v>
      </c>
      <c r="Q186" s="291" t="str">
        <f t="shared" si="17"/>
        <v>ND</v>
      </c>
      <c r="R186" s="292" t="str">
        <f t="shared" si="18"/>
        <v>ND</v>
      </c>
    </row>
    <row r="187" spans="1:18" ht="65.25" customHeight="1" x14ac:dyDescent="0.25">
      <c r="A187" s="74">
        <v>181</v>
      </c>
      <c r="B187" s="283"/>
      <c r="C187" s="284"/>
      <c r="D187" s="284"/>
      <c r="E187" s="284"/>
      <c r="F187" s="284"/>
      <c r="G187" s="284" t="s">
        <v>27</v>
      </c>
      <c r="H187" s="284"/>
      <c r="I187" s="285"/>
      <c r="J187" s="284" t="s">
        <v>27</v>
      </c>
      <c r="K187" s="284" t="s">
        <v>27</v>
      </c>
      <c r="L187" s="286"/>
      <c r="M187" s="287" t="str">
        <f t="shared" si="15"/>
        <v>ND</v>
      </c>
      <c r="N187" s="288" t="str">
        <f t="shared" si="13"/>
        <v>ND</v>
      </c>
      <c r="O187" s="289" t="str">
        <f t="shared" si="14"/>
        <v>ND</v>
      </c>
      <c r="P187" s="290" t="str">
        <f t="shared" si="16"/>
        <v>ND</v>
      </c>
      <c r="Q187" s="291" t="str">
        <f t="shared" si="17"/>
        <v>ND</v>
      </c>
      <c r="R187" s="292" t="str">
        <f t="shared" si="18"/>
        <v>ND</v>
      </c>
    </row>
    <row r="188" spans="1:18" ht="65.25" customHeight="1" x14ac:dyDescent="0.25">
      <c r="A188" s="74">
        <v>182</v>
      </c>
      <c r="B188" s="283"/>
      <c r="C188" s="284"/>
      <c r="D188" s="284"/>
      <c r="E188" s="284"/>
      <c r="F188" s="284"/>
      <c r="G188" s="284" t="s">
        <v>27</v>
      </c>
      <c r="H188" s="284"/>
      <c r="I188" s="285"/>
      <c r="J188" s="284" t="s">
        <v>27</v>
      </c>
      <c r="K188" s="284" t="s">
        <v>27</v>
      </c>
      <c r="L188" s="286"/>
      <c r="M188" s="287" t="str">
        <f t="shared" si="15"/>
        <v>ND</v>
      </c>
      <c r="N188" s="288" t="str">
        <f t="shared" si="13"/>
        <v>ND</v>
      </c>
      <c r="O188" s="289" t="str">
        <f t="shared" si="14"/>
        <v>ND</v>
      </c>
      <c r="P188" s="290" t="str">
        <f t="shared" si="16"/>
        <v>ND</v>
      </c>
      <c r="Q188" s="291" t="str">
        <f t="shared" si="17"/>
        <v>ND</v>
      </c>
      <c r="R188" s="292" t="str">
        <f t="shared" si="18"/>
        <v>ND</v>
      </c>
    </row>
    <row r="189" spans="1:18" ht="65.25" customHeight="1" x14ac:dyDescent="0.25">
      <c r="A189" s="74">
        <v>183</v>
      </c>
      <c r="B189" s="283"/>
      <c r="C189" s="284"/>
      <c r="D189" s="284"/>
      <c r="E189" s="284"/>
      <c r="F189" s="284"/>
      <c r="G189" s="284" t="s">
        <v>27</v>
      </c>
      <c r="H189" s="284"/>
      <c r="I189" s="285"/>
      <c r="J189" s="284" t="s">
        <v>27</v>
      </c>
      <c r="K189" s="284" t="s">
        <v>27</v>
      </c>
      <c r="L189" s="286"/>
      <c r="M189" s="287" t="str">
        <f t="shared" si="15"/>
        <v>ND</v>
      </c>
      <c r="N189" s="288" t="str">
        <f t="shared" si="13"/>
        <v>ND</v>
      </c>
      <c r="O189" s="289" t="str">
        <f t="shared" si="14"/>
        <v>ND</v>
      </c>
      <c r="P189" s="290" t="str">
        <f t="shared" si="16"/>
        <v>ND</v>
      </c>
      <c r="Q189" s="291" t="str">
        <f t="shared" si="17"/>
        <v>ND</v>
      </c>
      <c r="R189" s="292" t="str">
        <f t="shared" si="18"/>
        <v>ND</v>
      </c>
    </row>
    <row r="190" spans="1:18" ht="65.25" customHeight="1" x14ac:dyDescent="0.25">
      <c r="A190" s="74">
        <v>184</v>
      </c>
      <c r="B190" s="283"/>
      <c r="C190" s="284"/>
      <c r="D190" s="284"/>
      <c r="E190" s="284"/>
      <c r="F190" s="284"/>
      <c r="G190" s="284" t="s">
        <v>27</v>
      </c>
      <c r="H190" s="284"/>
      <c r="I190" s="285"/>
      <c r="J190" s="284" t="s">
        <v>27</v>
      </c>
      <c r="K190" s="284" t="s">
        <v>27</v>
      </c>
      <c r="L190" s="286"/>
      <c r="M190" s="287" t="str">
        <f t="shared" si="15"/>
        <v>ND</v>
      </c>
      <c r="N190" s="288" t="str">
        <f t="shared" si="13"/>
        <v>ND</v>
      </c>
      <c r="O190" s="289" t="str">
        <f t="shared" si="14"/>
        <v>ND</v>
      </c>
      <c r="P190" s="290" t="str">
        <f t="shared" si="16"/>
        <v>ND</v>
      </c>
      <c r="Q190" s="291" t="str">
        <f t="shared" si="17"/>
        <v>ND</v>
      </c>
      <c r="R190" s="292" t="str">
        <f t="shared" si="18"/>
        <v>ND</v>
      </c>
    </row>
    <row r="191" spans="1:18" ht="65.25" customHeight="1" x14ac:dyDescent="0.25">
      <c r="A191" s="74">
        <v>185</v>
      </c>
      <c r="B191" s="283"/>
      <c r="C191" s="284"/>
      <c r="D191" s="284"/>
      <c r="E191" s="284"/>
      <c r="F191" s="284"/>
      <c r="G191" s="284" t="s">
        <v>27</v>
      </c>
      <c r="H191" s="284"/>
      <c r="I191" s="285"/>
      <c r="J191" s="284" t="s">
        <v>27</v>
      </c>
      <c r="K191" s="284" t="s">
        <v>27</v>
      </c>
      <c r="L191" s="286"/>
      <c r="M191" s="287" t="str">
        <f t="shared" si="15"/>
        <v>ND</v>
      </c>
      <c r="N191" s="288" t="str">
        <f t="shared" si="13"/>
        <v>ND</v>
      </c>
      <c r="O191" s="289" t="str">
        <f t="shared" si="14"/>
        <v>ND</v>
      </c>
      <c r="P191" s="290" t="str">
        <f t="shared" si="16"/>
        <v>ND</v>
      </c>
      <c r="Q191" s="291" t="str">
        <f t="shared" si="17"/>
        <v>ND</v>
      </c>
      <c r="R191" s="292" t="str">
        <f t="shared" si="18"/>
        <v>ND</v>
      </c>
    </row>
    <row r="192" spans="1:18" ht="65.25" customHeight="1" x14ac:dyDescent="0.25">
      <c r="A192" s="74">
        <v>186</v>
      </c>
      <c r="B192" s="283"/>
      <c r="C192" s="284"/>
      <c r="D192" s="284"/>
      <c r="E192" s="284"/>
      <c r="F192" s="284"/>
      <c r="G192" s="284" t="s">
        <v>27</v>
      </c>
      <c r="H192" s="284"/>
      <c r="I192" s="285"/>
      <c r="J192" s="284" t="s">
        <v>27</v>
      </c>
      <c r="K192" s="284" t="s">
        <v>27</v>
      </c>
      <c r="L192" s="286"/>
      <c r="M192" s="287" t="str">
        <f t="shared" si="15"/>
        <v>ND</v>
      </c>
      <c r="N192" s="288" t="str">
        <f t="shared" si="13"/>
        <v>ND</v>
      </c>
      <c r="O192" s="289" t="str">
        <f t="shared" si="14"/>
        <v>ND</v>
      </c>
      <c r="P192" s="290" t="str">
        <f t="shared" si="16"/>
        <v>ND</v>
      </c>
      <c r="Q192" s="291" t="str">
        <f t="shared" si="17"/>
        <v>ND</v>
      </c>
      <c r="R192" s="292" t="str">
        <f t="shared" si="18"/>
        <v>ND</v>
      </c>
    </row>
    <row r="193" spans="1:18" ht="65.25" customHeight="1" x14ac:dyDescent="0.25">
      <c r="A193" s="74">
        <v>187</v>
      </c>
      <c r="B193" s="283"/>
      <c r="C193" s="284"/>
      <c r="D193" s="284"/>
      <c r="E193" s="284"/>
      <c r="F193" s="284"/>
      <c r="G193" s="284" t="s">
        <v>27</v>
      </c>
      <c r="H193" s="284"/>
      <c r="I193" s="285"/>
      <c r="J193" s="284" t="s">
        <v>27</v>
      </c>
      <c r="K193" s="284" t="s">
        <v>27</v>
      </c>
      <c r="L193" s="286"/>
      <c r="M193" s="287" t="str">
        <f t="shared" si="15"/>
        <v>ND</v>
      </c>
      <c r="N193" s="288" t="str">
        <f t="shared" si="13"/>
        <v>ND</v>
      </c>
      <c r="O193" s="289" t="str">
        <f t="shared" si="14"/>
        <v>ND</v>
      </c>
      <c r="P193" s="290" t="str">
        <f t="shared" si="16"/>
        <v>ND</v>
      </c>
      <c r="Q193" s="291" t="str">
        <f t="shared" si="17"/>
        <v>ND</v>
      </c>
      <c r="R193" s="292" t="str">
        <f t="shared" si="18"/>
        <v>ND</v>
      </c>
    </row>
    <row r="194" spans="1:18" ht="65.25" customHeight="1" x14ac:dyDescent="0.25">
      <c r="A194" s="74">
        <v>188</v>
      </c>
      <c r="B194" s="283"/>
      <c r="C194" s="284"/>
      <c r="D194" s="284"/>
      <c r="E194" s="284"/>
      <c r="F194" s="284"/>
      <c r="G194" s="284" t="s">
        <v>27</v>
      </c>
      <c r="H194" s="284"/>
      <c r="I194" s="285"/>
      <c r="J194" s="284" t="s">
        <v>27</v>
      </c>
      <c r="K194" s="284" t="s">
        <v>27</v>
      </c>
      <c r="L194" s="286"/>
      <c r="M194" s="287" t="str">
        <f t="shared" si="15"/>
        <v>ND</v>
      </c>
      <c r="N194" s="288" t="str">
        <f t="shared" si="13"/>
        <v>ND</v>
      </c>
      <c r="O194" s="289" t="str">
        <f t="shared" si="14"/>
        <v>ND</v>
      </c>
      <c r="P194" s="290" t="str">
        <f t="shared" si="16"/>
        <v>ND</v>
      </c>
      <c r="Q194" s="291" t="str">
        <f t="shared" si="17"/>
        <v>ND</v>
      </c>
      <c r="R194" s="292" t="str">
        <f t="shared" si="18"/>
        <v>ND</v>
      </c>
    </row>
    <row r="195" spans="1:18" ht="65.25" customHeight="1" x14ac:dyDescent="0.25">
      <c r="A195" s="74">
        <v>189</v>
      </c>
      <c r="B195" s="283"/>
      <c r="C195" s="284"/>
      <c r="D195" s="284"/>
      <c r="E195" s="284"/>
      <c r="F195" s="284"/>
      <c r="G195" s="284" t="s">
        <v>27</v>
      </c>
      <c r="H195" s="284"/>
      <c r="I195" s="285"/>
      <c r="J195" s="284" t="s">
        <v>27</v>
      </c>
      <c r="K195" s="284" t="s">
        <v>27</v>
      </c>
      <c r="L195" s="286"/>
      <c r="M195" s="287" t="str">
        <f t="shared" si="15"/>
        <v>ND</v>
      </c>
      <c r="N195" s="288" t="str">
        <f t="shared" si="13"/>
        <v>ND</v>
      </c>
      <c r="O195" s="289" t="str">
        <f t="shared" si="14"/>
        <v>ND</v>
      </c>
      <c r="P195" s="290" t="str">
        <f t="shared" si="16"/>
        <v>ND</v>
      </c>
      <c r="Q195" s="291" t="str">
        <f t="shared" si="17"/>
        <v>ND</v>
      </c>
      <c r="R195" s="292" t="str">
        <f t="shared" si="18"/>
        <v>ND</v>
      </c>
    </row>
    <row r="196" spans="1:18" ht="65.25" customHeight="1" x14ac:dyDescent="0.25">
      <c r="A196" s="74">
        <v>190</v>
      </c>
      <c r="B196" s="283"/>
      <c r="C196" s="284"/>
      <c r="D196" s="284"/>
      <c r="E196" s="284"/>
      <c r="F196" s="284"/>
      <c r="G196" s="284" t="s">
        <v>27</v>
      </c>
      <c r="H196" s="284"/>
      <c r="I196" s="285"/>
      <c r="J196" s="284" t="s">
        <v>27</v>
      </c>
      <c r="K196" s="284" t="s">
        <v>27</v>
      </c>
      <c r="L196" s="286"/>
      <c r="M196" s="287" t="str">
        <f t="shared" si="15"/>
        <v>ND</v>
      </c>
      <c r="N196" s="288" t="str">
        <f t="shared" si="13"/>
        <v>ND</v>
      </c>
      <c r="O196" s="289" t="str">
        <f t="shared" si="14"/>
        <v>ND</v>
      </c>
      <c r="P196" s="290" t="str">
        <f t="shared" si="16"/>
        <v>ND</v>
      </c>
      <c r="Q196" s="291" t="str">
        <f t="shared" si="17"/>
        <v>ND</v>
      </c>
      <c r="R196" s="292" t="str">
        <f t="shared" si="18"/>
        <v>ND</v>
      </c>
    </row>
    <row r="197" spans="1:18" ht="65.25" customHeight="1" x14ac:dyDescent="0.25">
      <c r="A197" s="74">
        <v>191</v>
      </c>
      <c r="B197" s="283"/>
      <c r="C197" s="284"/>
      <c r="D197" s="284"/>
      <c r="E197" s="284"/>
      <c r="F197" s="284"/>
      <c r="G197" s="284" t="s">
        <v>27</v>
      </c>
      <c r="H197" s="284"/>
      <c r="I197" s="285"/>
      <c r="J197" s="284" t="s">
        <v>27</v>
      </c>
      <c r="K197" s="284" t="s">
        <v>27</v>
      </c>
      <c r="L197" s="286"/>
      <c r="M197" s="287" t="str">
        <f t="shared" si="15"/>
        <v>ND</v>
      </c>
      <c r="N197" s="288" t="str">
        <f t="shared" si="13"/>
        <v>ND</v>
      </c>
      <c r="O197" s="289" t="str">
        <f t="shared" si="14"/>
        <v>ND</v>
      </c>
      <c r="P197" s="290" t="str">
        <f t="shared" si="16"/>
        <v>ND</v>
      </c>
      <c r="Q197" s="291" t="str">
        <f t="shared" si="17"/>
        <v>ND</v>
      </c>
      <c r="R197" s="292" t="str">
        <f t="shared" si="18"/>
        <v>ND</v>
      </c>
    </row>
    <row r="198" spans="1:18" ht="65.25" customHeight="1" x14ac:dyDescent="0.25">
      <c r="A198" s="74">
        <v>192</v>
      </c>
      <c r="B198" s="283"/>
      <c r="C198" s="284"/>
      <c r="D198" s="284"/>
      <c r="E198" s="284"/>
      <c r="F198" s="284"/>
      <c r="G198" s="284" t="s">
        <v>27</v>
      </c>
      <c r="H198" s="284"/>
      <c r="I198" s="285"/>
      <c r="J198" s="284" t="s">
        <v>27</v>
      </c>
      <c r="K198" s="284" t="s">
        <v>27</v>
      </c>
      <c r="L198" s="286"/>
      <c r="M198" s="287" t="str">
        <f t="shared" si="15"/>
        <v>ND</v>
      </c>
      <c r="N198" s="288" t="str">
        <f t="shared" si="13"/>
        <v>ND</v>
      </c>
      <c r="O198" s="289" t="str">
        <f t="shared" si="14"/>
        <v>ND</v>
      </c>
      <c r="P198" s="290" t="str">
        <f t="shared" si="16"/>
        <v>ND</v>
      </c>
      <c r="Q198" s="291" t="str">
        <f t="shared" si="17"/>
        <v>ND</v>
      </c>
      <c r="R198" s="292" t="str">
        <f t="shared" si="18"/>
        <v>ND</v>
      </c>
    </row>
    <row r="199" spans="1:18" ht="65.25" customHeight="1" x14ac:dyDescent="0.25">
      <c r="A199" s="74">
        <v>193</v>
      </c>
      <c r="B199" s="283"/>
      <c r="C199" s="284"/>
      <c r="D199" s="284"/>
      <c r="E199" s="284"/>
      <c r="F199" s="284"/>
      <c r="G199" s="284" t="s">
        <v>27</v>
      </c>
      <c r="H199" s="284"/>
      <c r="I199" s="285"/>
      <c r="J199" s="284" t="s">
        <v>27</v>
      </c>
      <c r="K199" s="284" t="s">
        <v>27</v>
      </c>
      <c r="L199" s="286"/>
      <c r="M199" s="287" t="str">
        <f t="shared" si="15"/>
        <v>ND</v>
      </c>
      <c r="N199" s="288" t="str">
        <f t="shared" ref="N199:N262" si="19">IF(ISERROR(IF(OR(G199="Vélo",G199="Marche"),"NA",IF(AND(G199="Covoiturage avec d'autres MO",J199="Véhicule léger"),I199*gj_km_vehicule_leger_essence/2,IF(AND(G199="Covoiturage avec d'autres MO",J199="Minifourgonnette, VUS, camionnette"),I199*gj_km_camion_leger_essence/2,IF(AND(G199="Covoiturage avec d'autres MO",J199="Véhicule hybride"),I199*gj_km_vehicule_hybride/2,IF(AND(G199="Covoiturage avec d'autres MO",J199="Véhicule hybride rechargeable"),I199*gj_km_vehicule_hybride_rechargeable/2,IF(AND(OR(G199="Taxi",G199="Covoiturage"),J199="Véhicule léger"),I199*gj_km_vehicule_leger_essence,IF(AND(OR(G199="Taxi",G199="Covoiturage"),J199="Minifourgonnette, VUS, camionnette"),I199*gj_km_camion_leger_essence,IF(J199="Véhicule 100 % électrique",I199*gj_km_vehicule_100pc_electrique,IF(J199="Véhicule hybride",I199*gj_km_vehicule_hybride,IF(J199="Véhicule hybride rechargeable",I199*gj_km_vehicule_hybride_rechargeable,IF(K199="Essence",M199*gj_l_essence,IF(K199="Diesel",M199*gj_l_diesel,IF(G199="Avion - courte distance (plus petit ou égal à 499 km)",I199*gj_km_avion_courte_distance,IF(G199="Avion - moyenne distance (entre 500 km et 1599 km)",I199*gj_km_avion_moyenne_distance,IF(G199="Avion - longue distance (1600 km et plus)",I199*gj_km_avion_longue_distance,IF(G199="Autobus urbain",I199*gj_km_autobus_urbain,IF(G199="Autobus interurbain",I199*gj_km_autobus_interurbain,IF(G199="Train",I199*gj_km_train,IF(G199="Métro",I199*gj_km_metro,"ND")))))))))))))))))))),"ND",IF(OR(G199="Vélo",G199="Marche"),"NA",IF(AND(G199="Covoiturage avec d'autres MO",J199="Véhicule léger"),I199*gj_km_vehicule_leger_essence/2,IF(AND(G199="Covoiturage avec d'autres MO",J199="Minifourgonnette, VUS, camionnette"),I199*gj_km_camion_leger_essence/2,IF(AND(G199="Covoiturage avec d'autres MO",J199="Véhicule hybride"),I199*gj_km_vehicule_hybride/2,IF(AND(G199="Covoiturage avec d'autres MO",J199="Véhicule hybride rechargeable"),I199*gj_km_vehicule_hybride_rechargeable/2,IF(AND(OR(G199="Taxi",G199="Covoiturage"),J199="Véhicule léger"),I199*gj_km_vehicule_leger_essence,IF(AND(OR(G199="Taxi",G199="Covoiturage"),J199="Minifourgonnette, VUS, camionnette"),I199*gj_km_camion_leger_essence,IF(J199="Véhicule 100 % électrique",I199*gj_km_vehicule_100pc_electrique,IF(J199="Véhicule hybride",I199*gj_km_vehicule_hybride,IF(J199="Véhicule hybride rechargeable",I199*gj_km_vehicule_hybride_rechargeable,IF(K199="Essence",M199*gj_l_essence,IF(K199="Diesel",M199*gj_l_diesel,IF(G199="Avion - courte distance (plus petit ou égal à 499 km)",I199*gj_km_avion_courte_distance,IF(G199="Avion - moyenne distance (entre 500 km et 1599 km)",I199*gj_km_avion_moyenne_distance,IF(G199="Avion - longue distance (1600 km et plus)",I199*gj_km_avion_longue_distance,IF(G199="Autobus urbain",I199*gj_km_autobus_urbain,IF(G199="Autobus interurbain",I199*gj_km_autobus_interurbain,IF(G199="Train",I199*gj_km_train,IF(G199="Métro",I199*gj_km_metro,"ND"))))))))))))))))))))</f>
        <v>ND</v>
      </c>
      <c r="O199" s="289" t="str">
        <f t="shared" ref="O199:O262" si="20">IF(ISERROR(IF(OR(G199="Vélo",G199="Marche",J199="Véhicule 100 % électrique"),0,IF(AND(G199="Covoiturage avec d'autres MO",J199="Véhicule léger"),I199*tonCO2eq_km_vehicule_leger_essence/2,IF(AND(G199="Covoiturage avec d'autres MO",J199="Minifourgonnette, VUS, camionnette"),I199*tonCO2eq_km_camion_leger_essence/2,IF(AND(G199="Covoiturage avec d'autres MO",J199="Véhicule hybride"),I199*tonCO2eq_km_vehicule_hybride/2,IF(AND(G199="Covoiturage avec d'autres MO",J199="Véhicule hybride rechargeable"),I199*tonCO2eq_km_vehicule_hybride_rechargeable/2,IF(AND(OR(G199="Covoiturage",G199="Taxi"),J199="Véhicule léger"),I199*tonCO2eq_km_vehicule_leger_essence,IF(AND(OR(G199="Covoiturage",G199="Taxi"),J199="Minifourgonnette, VUS, camionnette"),I199*tonCO2eq_km_camion_leger_essence,IF(J199="Véhicule hybride",I199*tonCO2eq_km_vehicule_hybride,IF(J199="Véhicule hybride rechargeable",I199*tonCO2eq_km_vehicule_hybride_rechargeable,IF(AND(J199="Véhicule léger",K199="Essence"),M199*tonCO2eq_l_essence_vehicule_leger,IF(AND(J199="Véhicule léger",K199="Diesel"),M199*tonCO2eq_l_diesel_vehicule_leger,IF(AND(J199="Minifourgonnette, VUS, camionnette",K199="Essence"),M199*tonCO2eq_l_essence_camion_leger,IF(AND(J199="Minifourgonnette, VUS, camionnette",K199="Diesel"),M199*tonCO2eq_l_diesel_camion_leger,IF(G199="Avion - courte distance (plus petit ou égal à 499 km)",I199*tonCO2eq_km_avion_courte_distance,IF(G199="Avion - moyenne distance (entre 500 km et 1599 km)",I199*tonCO2eq_km_avion_moyenne_distance,IF(G199="Avion - longue distance (1600 km et plus)",I199*tonCO2eq_km_avion_longue_distance,IF(G199="Autobus urbain",I199*tonCO2eq_km_autobus_urbain,IF(G199="Autobus interurbain",I199*tonCO2eq_km_autobus_interurbain,IF(G199="Train",I199*tonCO2eq_km_train,IF(G199="Métro",I199*tonCO2eq_km_metro,"ND"))))))))))))))))))))),"ND",IF(OR(G199="Vélo",G199="Marche",J199="Véhicule 100 % électrique"),0,IF(AND(G199="Covoiturage avec d'autres MO",J199="Véhicule léger"),I199*tonCO2eq_km_vehicule_leger_essence/2,IF(AND(G199="Covoiturage avec d'autres MO",J199="Minifourgonnette, VUS, camionnette"),I199*tonCO2eq_km_camion_leger_essence/2,IF(AND(G199="Covoiturage avec d'autres MO",J199="Véhicule hybride"),I199*tonCO2eq_km_vehicule_hybride/2,IF(AND(G199="Covoiturage avec d'autres MO",J199="Véhicule hybride rechargeable"),I199*tonCO2eq_km_vehicule_hybride_rechargeable/2,IF(AND(OR(G199="Covoiturage",G199="Taxi"),J199="Véhicule léger"),I199*tonCO2eq_km_vehicule_leger_essence,IF(AND(OR(G199="Covoiturage",G199="Taxi"),J199="Minifourgonnette, VUS, camionnette"),I199*tonCO2eq_km_camion_leger_essence,IF(J199="Véhicule hybride",I199*tonCO2eq_km_vehicule_hybride,IF(J199="Véhicule hybride rechargeable",I199*tonCO2eq_km_vehicule_hybride_rechargeable,IF(AND(J199="Véhicule léger",K199="Essence"),M199*tonCO2eq_l_essence_vehicule_leger,IF(AND(J199="Véhicule léger",K199="Diesel"),M199*tonCO2eq_l_diesel_vehicule_leger,IF(AND(J199="Minifourgonnette, VUS, camionnette",K199="Essence"),M199*tonCO2eq_l_essence_camion_leger,IF(AND(J199="Minifourgonnette, VUS, camionnette",K199="Diesel"),M199*tonCO2eq_l_diesel_camion_leger,IF(G199="Avion - courte distance (plus petit ou égal à 499 km)",I199*tonCO2eq_km_avion_courte_distance,IF(G199="Avion - moyenne distance (entre 500 km et 1599 km)",I199*tonCO2eq_km_avion_moyenne_distance,IF(G199="Avion - longue distance (1600 km et plus)",I199*tonCO2eq_km_avion_longue_distance,IF(G199="Autobus urbain",I199*tonCO2eq_km_autobus_urbain,IF(G199="Autobus interurbain",I199*tonCO2eq_km_autobus_interurbain,IF(G199="Train",I199*tonCO2eq_km_train,IF(G199="Métro",I199*tonCO2eq_km_metro,"ND")))))))))))))))))))))</f>
        <v>ND</v>
      </c>
      <c r="P199" s="290" t="str">
        <f t="shared" si="16"/>
        <v>ND</v>
      </c>
      <c r="Q199" s="291" t="str">
        <f t="shared" si="17"/>
        <v>ND</v>
      </c>
      <c r="R199" s="292" t="str">
        <f t="shared" si="18"/>
        <v>ND</v>
      </c>
    </row>
    <row r="200" spans="1:18" ht="65.25" customHeight="1" x14ac:dyDescent="0.25">
      <c r="A200" s="74">
        <v>194</v>
      </c>
      <c r="B200" s="283"/>
      <c r="C200" s="284"/>
      <c r="D200" s="284"/>
      <c r="E200" s="284"/>
      <c r="F200" s="284"/>
      <c r="G200" s="284" t="s">
        <v>27</v>
      </c>
      <c r="H200" s="284"/>
      <c r="I200" s="285"/>
      <c r="J200" s="284" t="s">
        <v>27</v>
      </c>
      <c r="K200" s="284" t="s">
        <v>27</v>
      </c>
      <c r="L200" s="286"/>
      <c r="M200" s="287" t="str">
        <f t="shared" ref="M200:M263" si="21">IF(ISERROR(IF(OR(G200="Marche",G200="Vélo"),"NA",IF(J200="Véhicule 100 % électrique",0,IF(AND(G200="Covoiturage avec d'autres MO",J200="Véhicule léger"),I200*l_km_vehicule_leger/2,IF(AND(G200="Covoiturage avec d'autres MO",J200="Minifourgonnette, VUS, camionnette"),I200*l_km_camion_leger/2,IF(AND(G200="Covoiturage avec d'autres MO",J200="Véhicule hybride"),I200*l_km_vehicule_hybride/2,IF(AND(G200="Covoiturage avec d'autres MO",J200="Véhicule hybride rechargeable"),I200*l_km_vehicule_hybride_rechargeable/2,IF(J200="Véhicule hybride",I200*l_km_vehicule_hybride,IF(J200="Véhicule hybride rechargeable",I200*l_km_vehicule_hybride_rechargeable,IF(J200="Véhicule léger",I200*l_km_vehicule_leger,IF(J200="Minifourgonnette, VUS, camionnette",I200*l_km_camion_leger,"ND"))))))))))),"ND",IF(OR(G200="Marche",G200="Vélo"),"NA",IF(J200="Véhicule 100 % électrique",0,IF(AND(G200="Covoiturage avec d'autres MO",J200="Véhicule léger"),I200*l_km_vehicule_leger/2,IF(AND(G200="Covoiturage avec d'autres MO",J200="Minifourgonnette, VUS, camionnette"),I200*l_km_camion_leger/2,IF(AND(G200="Covoiturage avec d'autres MO",J200="Véhicule hybride"),I200*l_km_vehicule_hybride/2,IF(AND(G200="Covoiturage avec d'autres MO",J200="Véhicule hybride rechargeable"),I200*l_km_vehicule_hybride_rechargeable/2,IF(J200="Véhicule hybride",I200*l_km_vehicule_hybride,IF(J200="Véhicule hybride rechargeable",I200*l_km_vehicule_hybride_rechargeable,IF(J200="Véhicule léger",I200*l_km_vehicule_leger,IF(J200="Minifourgonnette, VUS, camionnette",I200*l_km_camion_leger,"ND")))))))))))</f>
        <v>ND</v>
      </c>
      <c r="N200" s="288" t="str">
        <f t="shared" si="19"/>
        <v>ND</v>
      </c>
      <c r="O200" s="289" t="str">
        <f t="shared" si="20"/>
        <v>ND</v>
      </c>
      <c r="P200" s="290" t="str">
        <f t="shared" ref="P200:P263" si="22">IF(ISERROR(O200*1000),"ND",O200*1000)</f>
        <v>ND</v>
      </c>
      <c r="Q200" s="291" t="str">
        <f t="shared" ref="Q200:Q263" si="23">IF(ISERROR(P200/I200),"ND",P200/I200)</f>
        <v>ND</v>
      </c>
      <c r="R200" s="292" t="str">
        <f t="shared" ref="R200:R263" si="24">IF(ISERROR(IF(OR(G200="Autobus interurbain",G200="Autobus urbain",G200="Avion - courte distance (plus petit ou égal à 499 km)",G200="Avion - moyenne distance (entre 500 km et 1599 km)",G200="Avion - longue distance (1600 km et plus)",G200="Métro",G200="Train"),P200,P200/H200)),"ND",IF(OR(G200="Autobus interurbain",G200="Autobus urbain",G200="Avion - courte distance (plus petit ou égal à 499 km)",G200="Avion - moyenne distance (entre 500 km et 1599 km)",G200="Avion - longue distance (1600 km et plus)",G200="Métro",G200="Train"),P200,P200/H200))</f>
        <v>ND</v>
      </c>
    </row>
    <row r="201" spans="1:18" ht="65.25" customHeight="1" x14ac:dyDescent="0.25">
      <c r="A201" s="74">
        <v>195</v>
      </c>
      <c r="B201" s="283"/>
      <c r="C201" s="284"/>
      <c r="D201" s="284"/>
      <c r="E201" s="284"/>
      <c r="F201" s="284"/>
      <c r="G201" s="284" t="s">
        <v>27</v>
      </c>
      <c r="H201" s="284"/>
      <c r="I201" s="285"/>
      <c r="J201" s="284" t="s">
        <v>27</v>
      </c>
      <c r="K201" s="284" t="s">
        <v>27</v>
      </c>
      <c r="L201" s="286"/>
      <c r="M201" s="287" t="str">
        <f t="shared" si="21"/>
        <v>ND</v>
      </c>
      <c r="N201" s="288" t="str">
        <f t="shared" si="19"/>
        <v>ND</v>
      </c>
      <c r="O201" s="289" t="str">
        <f t="shared" si="20"/>
        <v>ND</v>
      </c>
      <c r="P201" s="290" t="str">
        <f t="shared" si="22"/>
        <v>ND</v>
      </c>
      <c r="Q201" s="291" t="str">
        <f t="shared" si="23"/>
        <v>ND</v>
      </c>
      <c r="R201" s="292" t="str">
        <f t="shared" si="24"/>
        <v>ND</v>
      </c>
    </row>
    <row r="202" spans="1:18" ht="65.25" customHeight="1" x14ac:dyDescent="0.25">
      <c r="A202" s="74">
        <v>196</v>
      </c>
      <c r="B202" s="283"/>
      <c r="C202" s="284"/>
      <c r="D202" s="284"/>
      <c r="E202" s="284"/>
      <c r="F202" s="284"/>
      <c r="G202" s="284" t="s">
        <v>27</v>
      </c>
      <c r="H202" s="284"/>
      <c r="I202" s="285"/>
      <c r="J202" s="284" t="s">
        <v>27</v>
      </c>
      <c r="K202" s="284" t="s">
        <v>27</v>
      </c>
      <c r="L202" s="286"/>
      <c r="M202" s="287" t="str">
        <f t="shared" si="21"/>
        <v>ND</v>
      </c>
      <c r="N202" s="288" t="str">
        <f t="shared" si="19"/>
        <v>ND</v>
      </c>
      <c r="O202" s="289" t="str">
        <f t="shared" si="20"/>
        <v>ND</v>
      </c>
      <c r="P202" s="290" t="str">
        <f t="shared" si="22"/>
        <v>ND</v>
      </c>
      <c r="Q202" s="291" t="str">
        <f t="shared" si="23"/>
        <v>ND</v>
      </c>
      <c r="R202" s="292" t="str">
        <f t="shared" si="24"/>
        <v>ND</v>
      </c>
    </row>
    <row r="203" spans="1:18" ht="65.25" customHeight="1" x14ac:dyDescent="0.25">
      <c r="A203" s="74">
        <v>197</v>
      </c>
      <c r="B203" s="283"/>
      <c r="C203" s="284"/>
      <c r="D203" s="284"/>
      <c r="E203" s="284"/>
      <c r="F203" s="284"/>
      <c r="G203" s="284" t="s">
        <v>27</v>
      </c>
      <c r="H203" s="284"/>
      <c r="I203" s="285"/>
      <c r="J203" s="284" t="s">
        <v>27</v>
      </c>
      <c r="K203" s="284" t="s">
        <v>27</v>
      </c>
      <c r="L203" s="286"/>
      <c r="M203" s="287" t="str">
        <f t="shared" si="21"/>
        <v>ND</v>
      </c>
      <c r="N203" s="288" t="str">
        <f t="shared" si="19"/>
        <v>ND</v>
      </c>
      <c r="O203" s="289" t="str">
        <f t="shared" si="20"/>
        <v>ND</v>
      </c>
      <c r="P203" s="290" t="str">
        <f t="shared" si="22"/>
        <v>ND</v>
      </c>
      <c r="Q203" s="291" t="str">
        <f t="shared" si="23"/>
        <v>ND</v>
      </c>
      <c r="R203" s="292" t="str">
        <f t="shared" si="24"/>
        <v>ND</v>
      </c>
    </row>
    <row r="204" spans="1:18" ht="65.25" customHeight="1" x14ac:dyDescent="0.25">
      <c r="A204" s="74">
        <v>198</v>
      </c>
      <c r="B204" s="283"/>
      <c r="C204" s="284"/>
      <c r="D204" s="284"/>
      <c r="E204" s="284"/>
      <c r="F204" s="284"/>
      <c r="G204" s="284" t="s">
        <v>27</v>
      </c>
      <c r="H204" s="284"/>
      <c r="I204" s="285"/>
      <c r="J204" s="284" t="s">
        <v>27</v>
      </c>
      <c r="K204" s="284" t="s">
        <v>27</v>
      </c>
      <c r="L204" s="286"/>
      <c r="M204" s="287" t="str">
        <f t="shared" si="21"/>
        <v>ND</v>
      </c>
      <c r="N204" s="288" t="str">
        <f t="shared" si="19"/>
        <v>ND</v>
      </c>
      <c r="O204" s="289" t="str">
        <f t="shared" si="20"/>
        <v>ND</v>
      </c>
      <c r="P204" s="290" t="str">
        <f t="shared" si="22"/>
        <v>ND</v>
      </c>
      <c r="Q204" s="291" t="str">
        <f t="shared" si="23"/>
        <v>ND</v>
      </c>
      <c r="R204" s="292" t="str">
        <f t="shared" si="24"/>
        <v>ND</v>
      </c>
    </row>
    <row r="205" spans="1:18" ht="65.25" customHeight="1" x14ac:dyDescent="0.25">
      <c r="A205" s="74">
        <v>199</v>
      </c>
      <c r="B205" s="283"/>
      <c r="C205" s="284"/>
      <c r="D205" s="284"/>
      <c r="E205" s="284"/>
      <c r="F205" s="284"/>
      <c r="G205" s="284" t="s">
        <v>27</v>
      </c>
      <c r="H205" s="284"/>
      <c r="I205" s="285"/>
      <c r="J205" s="284" t="s">
        <v>27</v>
      </c>
      <c r="K205" s="284" t="s">
        <v>27</v>
      </c>
      <c r="L205" s="286"/>
      <c r="M205" s="287" t="str">
        <f t="shared" si="21"/>
        <v>ND</v>
      </c>
      <c r="N205" s="288" t="str">
        <f t="shared" si="19"/>
        <v>ND</v>
      </c>
      <c r="O205" s="289" t="str">
        <f t="shared" si="20"/>
        <v>ND</v>
      </c>
      <c r="P205" s="290" t="str">
        <f t="shared" si="22"/>
        <v>ND</v>
      </c>
      <c r="Q205" s="291" t="str">
        <f t="shared" si="23"/>
        <v>ND</v>
      </c>
      <c r="R205" s="292" t="str">
        <f t="shared" si="24"/>
        <v>ND</v>
      </c>
    </row>
    <row r="206" spans="1:18" ht="65.25" customHeight="1" x14ac:dyDescent="0.25">
      <c r="A206" s="74">
        <v>200</v>
      </c>
      <c r="B206" s="283"/>
      <c r="C206" s="284"/>
      <c r="D206" s="284"/>
      <c r="E206" s="284"/>
      <c r="F206" s="284"/>
      <c r="G206" s="284" t="s">
        <v>27</v>
      </c>
      <c r="H206" s="284"/>
      <c r="I206" s="285"/>
      <c r="J206" s="284" t="s">
        <v>27</v>
      </c>
      <c r="K206" s="284" t="s">
        <v>27</v>
      </c>
      <c r="L206" s="286"/>
      <c r="M206" s="287" t="str">
        <f t="shared" si="21"/>
        <v>ND</v>
      </c>
      <c r="N206" s="288" t="str">
        <f t="shared" si="19"/>
        <v>ND</v>
      </c>
      <c r="O206" s="289" t="str">
        <f t="shared" si="20"/>
        <v>ND</v>
      </c>
      <c r="P206" s="290" t="str">
        <f t="shared" si="22"/>
        <v>ND</v>
      </c>
      <c r="Q206" s="291" t="str">
        <f t="shared" si="23"/>
        <v>ND</v>
      </c>
      <c r="R206" s="292" t="str">
        <f t="shared" si="24"/>
        <v>ND</v>
      </c>
    </row>
    <row r="207" spans="1:18" ht="65.25" customHeight="1" x14ac:dyDescent="0.25">
      <c r="A207" s="74">
        <v>201</v>
      </c>
      <c r="B207" s="283"/>
      <c r="C207" s="284"/>
      <c r="D207" s="284"/>
      <c r="E207" s="284"/>
      <c r="F207" s="284"/>
      <c r="G207" s="284" t="s">
        <v>27</v>
      </c>
      <c r="H207" s="284"/>
      <c r="I207" s="285"/>
      <c r="J207" s="284" t="s">
        <v>27</v>
      </c>
      <c r="K207" s="284" t="s">
        <v>27</v>
      </c>
      <c r="L207" s="286"/>
      <c r="M207" s="287" t="str">
        <f t="shared" si="21"/>
        <v>ND</v>
      </c>
      <c r="N207" s="288" t="str">
        <f t="shared" si="19"/>
        <v>ND</v>
      </c>
      <c r="O207" s="289" t="str">
        <f t="shared" si="20"/>
        <v>ND</v>
      </c>
      <c r="P207" s="290" t="str">
        <f t="shared" si="22"/>
        <v>ND</v>
      </c>
      <c r="Q207" s="291" t="str">
        <f t="shared" si="23"/>
        <v>ND</v>
      </c>
      <c r="R207" s="292" t="str">
        <f t="shared" si="24"/>
        <v>ND</v>
      </c>
    </row>
    <row r="208" spans="1:18" ht="65.25" customHeight="1" x14ac:dyDescent="0.25">
      <c r="A208" s="74">
        <v>202</v>
      </c>
      <c r="B208" s="283"/>
      <c r="C208" s="284"/>
      <c r="D208" s="284"/>
      <c r="E208" s="284"/>
      <c r="F208" s="284"/>
      <c r="G208" s="284" t="s">
        <v>27</v>
      </c>
      <c r="H208" s="284"/>
      <c r="I208" s="285"/>
      <c r="J208" s="284" t="s">
        <v>27</v>
      </c>
      <c r="K208" s="284" t="s">
        <v>27</v>
      </c>
      <c r="L208" s="286"/>
      <c r="M208" s="287" t="str">
        <f t="shared" si="21"/>
        <v>ND</v>
      </c>
      <c r="N208" s="288" t="str">
        <f t="shared" si="19"/>
        <v>ND</v>
      </c>
      <c r="O208" s="289" t="str">
        <f t="shared" si="20"/>
        <v>ND</v>
      </c>
      <c r="P208" s="290" t="str">
        <f t="shared" si="22"/>
        <v>ND</v>
      </c>
      <c r="Q208" s="291" t="str">
        <f t="shared" si="23"/>
        <v>ND</v>
      </c>
      <c r="R208" s="292" t="str">
        <f t="shared" si="24"/>
        <v>ND</v>
      </c>
    </row>
    <row r="209" spans="1:18" ht="65.25" customHeight="1" x14ac:dyDescent="0.25">
      <c r="A209" s="74">
        <v>203</v>
      </c>
      <c r="B209" s="283"/>
      <c r="C209" s="284"/>
      <c r="D209" s="284"/>
      <c r="E209" s="284"/>
      <c r="F209" s="284"/>
      <c r="G209" s="284" t="s">
        <v>27</v>
      </c>
      <c r="H209" s="284"/>
      <c r="I209" s="285"/>
      <c r="J209" s="284" t="s">
        <v>27</v>
      </c>
      <c r="K209" s="284" t="s">
        <v>27</v>
      </c>
      <c r="L209" s="286"/>
      <c r="M209" s="287" t="str">
        <f t="shared" si="21"/>
        <v>ND</v>
      </c>
      <c r="N209" s="288" t="str">
        <f t="shared" si="19"/>
        <v>ND</v>
      </c>
      <c r="O209" s="289" t="str">
        <f t="shared" si="20"/>
        <v>ND</v>
      </c>
      <c r="P209" s="290" t="str">
        <f t="shared" si="22"/>
        <v>ND</v>
      </c>
      <c r="Q209" s="291" t="str">
        <f t="shared" si="23"/>
        <v>ND</v>
      </c>
      <c r="R209" s="292" t="str">
        <f t="shared" si="24"/>
        <v>ND</v>
      </c>
    </row>
    <row r="210" spans="1:18" ht="65.25" customHeight="1" x14ac:dyDescent="0.25">
      <c r="A210" s="74">
        <v>204</v>
      </c>
      <c r="B210" s="283"/>
      <c r="C210" s="284"/>
      <c r="D210" s="284"/>
      <c r="E210" s="284"/>
      <c r="F210" s="284"/>
      <c r="G210" s="284" t="s">
        <v>27</v>
      </c>
      <c r="H210" s="284"/>
      <c r="I210" s="285"/>
      <c r="J210" s="284" t="s">
        <v>27</v>
      </c>
      <c r="K210" s="284" t="s">
        <v>27</v>
      </c>
      <c r="L210" s="286"/>
      <c r="M210" s="287" t="str">
        <f t="shared" si="21"/>
        <v>ND</v>
      </c>
      <c r="N210" s="288" t="str">
        <f t="shared" si="19"/>
        <v>ND</v>
      </c>
      <c r="O210" s="289" t="str">
        <f t="shared" si="20"/>
        <v>ND</v>
      </c>
      <c r="P210" s="290" t="str">
        <f t="shared" si="22"/>
        <v>ND</v>
      </c>
      <c r="Q210" s="291" t="str">
        <f t="shared" si="23"/>
        <v>ND</v>
      </c>
      <c r="R210" s="292" t="str">
        <f t="shared" si="24"/>
        <v>ND</v>
      </c>
    </row>
    <row r="211" spans="1:18" ht="65.25" customHeight="1" x14ac:dyDescent="0.25">
      <c r="A211" s="74">
        <v>205</v>
      </c>
      <c r="B211" s="283"/>
      <c r="C211" s="284"/>
      <c r="D211" s="284"/>
      <c r="E211" s="284"/>
      <c r="F211" s="284"/>
      <c r="G211" s="284" t="s">
        <v>27</v>
      </c>
      <c r="H211" s="284"/>
      <c r="I211" s="285"/>
      <c r="J211" s="284" t="s">
        <v>27</v>
      </c>
      <c r="K211" s="284" t="s">
        <v>27</v>
      </c>
      <c r="L211" s="286"/>
      <c r="M211" s="287" t="str">
        <f t="shared" si="21"/>
        <v>ND</v>
      </c>
      <c r="N211" s="288" t="str">
        <f t="shared" si="19"/>
        <v>ND</v>
      </c>
      <c r="O211" s="289" t="str">
        <f t="shared" si="20"/>
        <v>ND</v>
      </c>
      <c r="P211" s="290" t="str">
        <f t="shared" si="22"/>
        <v>ND</v>
      </c>
      <c r="Q211" s="291" t="str">
        <f t="shared" si="23"/>
        <v>ND</v>
      </c>
      <c r="R211" s="292" t="str">
        <f t="shared" si="24"/>
        <v>ND</v>
      </c>
    </row>
    <row r="212" spans="1:18" ht="65.25" customHeight="1" x14ac:dyDescent="0.25">
      <c r="A212" s="74">
        <v>206</v>
      </c>
      <c r="B212" s="283"/>
      <c r="C212" s="284"/>
      <c r="D212" s="284"/>
      <c r="E212" s="284"/>
      <c r="F212" s="284"/>
      <c r="G212" s="284" t="s">
        <v>27</v>
      </c>
      <c r="H212" s="284"/>
      <c r="I212" s="285"/>
      <c r="J212" s="284" t="s">
        <v>27</v>
      </c>
      <c r="K212" s="284" t="s">
        <v>27</v>
      </c>
      <c r="L212" s="286"/>
      <c r="M212" s="287" t="str">
        <f t="shared" si="21"/>
        <v>ND</v>
      </c>
      <c r="N212" s="288" t="str">
        <f t="shared" si="19"/>
        <v>ND</v>
      </c>
      <c r="O212" s="289" t="str">
        <f t="shared" si="20"/>
        <v>ND</v>
      </c>
      <c r="P212" s="290" t="str">
        <f t="shared" si="22"/>
        <v>ND</v>
      </c>
      <c r="Q212" s="291" t="str">
        <f t="shared" si="23"/>
        <v>ND</v>
      </c>
      <c r="R212" s="292" t="str">
        <f t="shared" si="24"/>
        <v>ND</v>
      </c>
    </row>
    <row r="213" spans="1:18" ht="65.25" customHeight="1" x14ac:dyDescent="0.25">
      <c r="A213" s="74">
        <v>207</v>
      </c>
      <c r="B213" s="283"/>
      <c r="C213" s="284"/>
      <c r="D213" s="284"/>
      <c r="E213" s="284"/>
      <c r="F213" s="284"/>
      <c r="G213" s="284" t="s">
        <v>27</v>
      </c>
      <c r="H213" s="284"/>
      <c r="I213" s="285"/>
      <c r="J213" s="284" t="s">
        <v>27</v>
      </c>
      <c r="K213" s="284" t="s">
        <v>27</v>
      </c>
      <c r="L213" s="286"/>
      <c r="M213" s="287" t="str">
        <f t="shared" si="21"/>
        <v>ND</v>
      </c>
      <c r="N213" s="288" t="str">
        <f t="shared" si="19"/>
        <v>ND</v>
      </c>
      <c r="O213" s="289" t="str">
        <f t="shared" si="20"/>
        <v>ND</v>
      </c>
      <c r="P213" s="290" t="str">
        <f t="shared" si="22"/>
        <v>ND</v>
      </c>
      <c r="Q213" s="291" t="str">
        <f t="shared" si="23"/>
        <v>ND</v>
      </c>
      <c r="R213" s="292" t="str">
        <f t="shared" si="24"/>
        <v>ND</v>
      </c>
    </row>
    <row r="214" spans="1:18" ht="65.25" customHeight="1" x14ac:dyDescent="0.25">
      <c r="A214" s="74">
        <v>208</v>
      </c>
      <c r="B214" s="283"/>
      <c r="C214" s="284"/>
      <c r="D214" s="284"/>
      <c r="E214" s="284"/>
      <c r="F214" s="284"/>
      <c r="G214" s="284" t="s">
        <v>27</v>
      </c>
      <c r="H214" s="284"/>
      <c r="I214" s="285"/>
      <c r="J214" s="284" t="s">
        <v>27</v>
      </c>
      <c r="K214" s="284" t="s">
        <v>27</v>
      </c>
      <c r="L214" s="286"/>
      <c r="M214" s="287" t="str">
        <f t="shared" si="21"/>
        <v>ND</v>
      </c>
      <c r="N214" s="288" t="str">
        <f t="shared" si="19"/>
        <v>ND</v>
      </c>
      <c r="O214" s="289" t="str">
        <f t="shared" si="20"/>
        <v>ND</v>
      </c>
      <c r="P214" s="290" t="str">
        <f t="shared" si="22"/>
        <v>ND</v>
      </c>
      <c r="Q214" s="291" t="str">
        <f t="shared" si="23"/>
        <v>ND</v>
      </c>
      <c r="R214" s="292" t="str">
        <f t="shared" si="24"/>
        <v>ND</v>
      </c>
    </row>
    <row r="215" spans="1:18" ht="65.25" customHeight="1" x14ac:dyDescent="0.25">
      <c r="A215" s="74">
        <v>209</v>
      </c>
      <c r="B215" s="283"/>
      <c r="C215" s="284"/>
      <c r="D215" s="284"/>
      <c r="E215" s="284"/>
      <c r="F215" s="284"/>
      <c r="G215" s="284" t="s">
        <v>27</v>
      </c>
      <c r="H215" s="284"/>
      <c r="I215" s="285"/>
      <c r="J215" s="284" t="s">
        <v>27</v>
      </c>
      <c r="K215" s="284" t="s">
        <v>27</v>
      </c>
      <c r="L215" s="286"/>
      <c r="M215" s="287" t="str">
        <f t="shared" si="21"/>
        <v>ND</v>
      </c>
      <c r="N215" s="288" t="str">
        <f t="shared" si="19"/>
        <v>ND</v>
      </c>
      <c r="O215" s="289" t="str">
        <f t="shared" si="20"/>
        <v>ND</v>
      </c>
      <c r="P215" s="290" t="str">
        <f t="shared" si="22"/>
        <v>ND</v>
      </c>
      <c r="Q215" s="291" t="str">
        <f t="shared" si="23"/>
        <v>ND</v>
      </c>
      <c r="R215" s="292" t="str">
        <f t="shared" si="24"/>
        <v>ND</v>
      </c>
    </row>
    <row r="216" spans="1:18" ht="65.25" customHeight="1" x14ac:dyDescent="0.25">
      <c r="A216" s="74">
        <v>210</v>
      </c>
      <c r="B216" s="283"/>
      <c r="C216" s="284"/>
      <c r="D216" s="284"/>
      <c r="E216" s="284"/>
      <c r="F216" s="284"/>
      <c r="G216" s="284" t="s">
        <v>27</v>
      </c>
      <c r="H216" s="284"/>
      <c r="I216" s="285"/>
      <c r="J216" s="284" t="s">
        <v>27</v>
      </c>
      <c r="K216" s="284" t="s">
        <v>27</v>
      </c>
      <c r="L216" s="286"/>
      <c r="M216" s="287" t="str">
        <f t="shared" si="21"/>
        <v>ND</v>
      </c>
      <c r="N216" s="288" t="str">
        <f t="shared" si="19"/>
        <v>ND</v>
      </c>
      <c r="O216" s="289" t="str">
        <f t="shared" si="20"/>
        <v>ND</v>
      </c>
      <c r="P216" s="290" t="str">
        <f t="shared" si="22"/>
        <v>ND</v>
      </c>
      <c r="Q216" s="291" t="str">
        <f t="shared" si="23"/>
        <v>ND</v>
      </c>
      <c r="R216" s="292" t="str">
        <f t="shared" si="24"/>
        <v>ND</v>
      </c>
    </row>
    <row r="217" spans="1:18" ht="65.25" customHeight="1" x14ac:dyDescent="0.25">
      <c r="A217" s="74">
        <v>211</v>
      </c>
      <c r="B217" s="283"/>
      <c r="C217" s="284"/>
      <c r="D217" s="284"/>
      <c r="E217" s="284"/>
      <c r="F217" s="284"/>
      <c r="G217" s="284" t="s">
        <v>27</v>
      </c>
      <c r="H217" s="284"/>
      <c r="I217" s="285"/>
      <c r="J217" s="284" t="s">
        <v>27</v>
      </c>
      <c r="K217" s="284" t="s">
        <v>27</v>
      </c>
      <c r="L217" s="286"/>
      <c r="M217" s="287" t="str">
        <f t="shared" si="21"/>
        <v>ND</v>
      </c>
      <c r="N217" s="288" t="str">
        <f t="shared" si="19"/>
        <v>ND</v>
      </c>
      <c r="O217" s="289" t="str">
        <f t="shared" si="20"/>
        <v>ND</v>
      </c>
      <c r="P217" s="290" t="str">
        <f t="shared" si="22"/>
        <v>ND</v>
      </c>
      <c r="Q217" s="291" t="str">
        <f t="shared" si="23"/>
        <v>ND</v>
      </c>
      <c r="R217" s="292" t="str">
        <f t="shared" si="24"/>
        <v>ND</v>
      </c>
    </row>
    <row r="218" spans="1:18" ht="65.25" customHeight="1" x14ac:dyDescent="0.25">
      <c r="A218" s="74">
        <v>212</v>
      </c>
      <c r="B218" s="283"/>
      <c r="C218" s="284"/>
      <c r="D218" s="284"/>
      <c r="E218" s="284"/>
      <c r="F218" s="284"/>
      <c r="G218" s="284" t="s">
        <v>27</v>
      </c>
      <c r="H218" s="284"/>
      <c r="I218" s="285"/>
      <c r="J218" s="284" t="s">
        <v>27</v>
      </c>
      <c r="K218" s="284" t="s">
        <v>27</v>
      </c>
      <c r="L218" s="286"/>
      <c r="M218" s="287" t="str">
        <f t="shared" si="21"/>
        <v>ND</v>
      </c>
      <c r="N218" s="288" t="str">
        <f t="shared" si="19"/>
        <v>ND</v>
      </c>
      <c r="O218" s="289" t="str">
        <f t="shared" si="20"/>
        <v>ND</v>
      </c>
      <c r="P218" s="290" t="str">
        <f t="shared" si="22"/>
        <v>ND</v>
      </c>
      <c r="Q218" s="291" t="str">
        <f t="shared" si="23"/>
        <v>ND</v>
      </c>
      <c r="R218" s="292" t="str">
        <f t="shared" si="24"/>
        <v>ND</v>
      </c>
    </row>
    <row r="219" spans="1:18" ht="65.25" customHeight="1" x14ac:dyDescent="0.25">
      <c r="A219" s="74">
        <v>213</v>
      </c>
      <c r="B219" s="283"/>
      <c r="C219" s="284"/>
      <c r="D219" s="284"/>
      <c r="E219" s="284"/>
      <c r="F219" s="284"/>
      <c r="G219" s="284" t="s">
        <v>27</v>
      </c>
      <c r="H219" s="284"/>
      <c r="I219" s="285"/>
      <c r="J219" s="284" t="s">
        <v>27</v>
      </c>
      <c r="K219" s="284" t="s">
        <v>27</v>
      </c>
      <c r="L219" s="286"/>
      <c r="M219" s="287" t="str">
        <f t="shared" si="21"/>
        <v>ND</v>
      </c>
      <c r="N219" s="288" t="str">
        <f t="shared" si="19"/>
        <v>ND</v>
      </c>
      <c r="O219" s="289" t="str">
        <f t="shared" si="20"/>
        <v>ND</v>
      </c>
      <c r="P219" s="290" t="str">
        <f t="shared" si="22"/>
        <v>ND</v>
      </c>
      <c r="Q219" s="291" t="str">
        <f t="shared" si="23"/>
        <v>ND</v>
      </c>
      <c r="R219" s="292" t="str">
        <f t="shared" si="24"/>
        <v>ND</v>
      </c>
    </row>
    <row r="220" spans="1:18" ht="65.25" customHeight="1" x14ac:dyDescent="0.25">
      <c r="A220" s="74">
        <v>214</v>
      </c>
      <c r="B220" s="283"/>
      <c r="C220" s="284"/>
      <c r="D220" s="284"/>
      <c r="E220" s="284"/>
      <c r="F220" s="284"/>
      <c r="G220" s="284" t="s">
        <v>27</v>
      </c>
      <c r="H220" s="284"/>
      <c r="I220" s="285"/>
      <c r="J220" s="284" t="s">
        <v>27</v>
      </c>
      <c r="K220" s="284" t="s">
        <v>27</v>
      </c>
      <c r="L220" s="286"/>
      <c r="M220" s="287" t="str">
        <f t="shared" si="21"/>
        <v>ND</v>
      </c>
      <c r="N220" s="288" t="str">
        <f t="shared" si="19"/>
        <v>ND</v>
      </c>
      <c r="O220" s="289" t="str">
        <f t="shared" si="20"/>
        <v>ND</v>
      </c>
      <c r="P220" s="290" t="str">
        <f t="shared" si="22"/>
        <v>ND</v>
      </c>
      <c r="Q220" s="291" t="str">
        <f t="shared" si="23"/>
        <v>ND</v>
      </c>
      <c r="R220" s="292" t="str">
        <f t="shared" si="24"/>
        <v>ND</v>
      </c>
    </row>
    <row r="221" spans="1:18" ht="65.25" customHeight="1" x14ac:dyDescent="0.25">
      <c r="A221" s="74">
        <v>215</v>
      </c>
      <c r="B221" s="283"/>
      <c r="C221" s="284"/>
      <c r="D221" s="284"/>
      <c r="E221" s="284"/>
      <c r="F221" s="284"/>
      <c r="G221" s="284" t="s">
        <v>27</v>
      </c>
      <c r="H221" s="284"/>
      <c r="I221" s="285"/>
      <c r="J221" s="284" t="s">
        <v>27</v>
      </c>
      <c r="K221" s="284" t="s">
        <v>27</v>
      </c>
      <c r="L221" s="286"/>
      <c r="M221" s="287" t="str">
        <f t="shared" si="21"/>
        <v>ND</v>
      </c>
      <c r="N221" s="288" t="str">
        <f t="shared" si="19"/>
        <v>ND</v>
      </c>
      <c r="O221" s="289" t="str">
        <f t="shared" si="20"/>
        <v>ND</v>
      </c>
      <c r="P221" s="290" t="str">
        <f t="shared" si="22"/>
        <v>ND</v>
      </c>
      <c r="Q221" s="291" t="str">
        <f t="shared" si="23"/>
        <v>ND</v>
      </c>
      <c r="R221" s="292" t="str">
        <f t="shared" si="24"/>
        <v>ND</v>
      </c>
    </row>
    <row r="222" spans="1:18" ht="65.25" customHeight="1" x14ac:dyDescent="0.25">
      <c r="A222" s="74">
        <v>216</v>
      </c>
      <c r="B222" s="283"/>
      <c r="C222" s="284"/>
      <c r="D222" s="284"/>
      <c r="E222" s="284"/>
      <c r="F222" s="284"/>
      <c r="G222" s="284" t="s">
        <v>27</v>
      </c>
      <c r="H222" s="284"/>
      <c r="I222" s="285"/>
      <c r="J222" s="284" t="s">
        <v>27</v>
      </c>
      <c r="K222" s="284" t="s">
        <v>27</v>
      </c>
      <c r="L222" s="286"/>
      <c r="M222" s="287" t="str">
        <f t="shared" si="21"/>
        <v>ND</v>
      </c>
      <c r="N222" s="288" t="str">
        <f t="shared" si="19"/>
        <v>ND</v>
      </c>
      <c r="O222" s="289" t="str">
        <f t="shared" si="20"/>
        <v>ND</v>
      </c>
      <c r="P222" s="290" t="str">
        <f t="shared" si="22"/>
        <v>ND</v>
      </c>
      <c r="Q222" s="291" t="str">
        <f t="shared" si="23"/>
        <v>ND</v>
      </c>
      <c r="R222" s="292" t="str">
        <f t="shared" si="24"/>
        <v>ND</v>
      </c>
    </row>
    <row r="223" spans="1:18" ht="65.25" customHeight="1" x14ac:dyDescent="0.25">
      <c r="A223" s="74">
        <v>217</v>
      </c>
      <c r="B223" s="283"/>
      <c r="C223" s="284"/>
      <c r="D223" s="284"/>
      <c r="E223" s="284"/>
      <c r="F223" s="284"/>
      <c r="G223" s="284" t="s">
        <v>27</v>
      </c>
      <c r="H223" s="284"/>
      <c r="I223" s="285"/>
      <c r="J223" s="284" t="s">
        <v>27</v>
      </c>
      <c r="K223" s="284" t="s">
        <v>27</v>
      </c>
      <c r="L223" s="286"/>
      <c r="M223" s="287" t="str">
        <f t="shared" si="21"/>
        <v>ND</v>
      </c>
      <c r="N223" s="288" t="str">
        <f t="shared" si="19"/>
        <v>ND</v>
      </c>
      <c r="O223" s="289" t="str">
        <f t="shared" si="20"/>
        <v>ND</v>
      </c>
      <c r="P223" s="290" t="str">
        <f t="shared" si="22"/>
        <v>ND</v>
      </c>
      <c r="Q223" s="291" t="str">
        <f t="shared" si="23"/>
        <v>ND</v>
      </c>
      <c r="R223" s="292" t="str">
        <f t="shared" si="24"/>
        <v>ND</v>
      </c>
    </row>
    <row r="224" spans="1:18" ht="65.25" customHeight="1" x14ac:dyDescent="0.25">
      <c r="A224" s="74">
        <v>218</v>
      </c>
      <c r="B224" s="283"/>
      <c r="C224" s="284"/>
      <c r="D224" s="284"/>
      <c r="E224" s="284"/>
      <c r="F224" s="284"/>
      <c r="G224" s="284" t="s">
        <v>27</v>
      </c>
      <c r="H224" s="284"/>
      <c r="I224" s="285"/>
      <c r="J224" s="284" t="s">
        <v>27</v>
      </c>
      <c r="K224" s="284" t="s">
        <v>27</v>
      </c>
      <c r="L224" s="286"/>
      <c r="M224" s="287" t="str">
        <f t="shared" si="21"/>
        <v>ND</v>
      </c>
      <c r="N224" s="288" t="str">
        <f t="shared" si="19"/>
        <v>ND</v>
      </c>
      <c r="O224" s="289" t="str">
        <f t="shared" si="20"/>
        <v>ND</v>
      </c>
      <c r="P224" s="290" t="str">
        <f t="shared" si="22"/>
        <v>ND</v>
      </c>
      <c r="Q224" s="291" t="str">
        <f t="shared" si="23"/>
        <v>ND</v>
      </c>
      <c r="R224" s="292" t="str">
        <f t="shared" si="24"/>
        <v>ND</v>
      </c>
    </row>
    <row r="225" spans="1:18" ht="65.25" customHeight="1" x14ac:dyDescent="0.25">
      <c r="A225" s="74">
        <v>219</v>
      </c>
      <c r="B225" s="283"/>
      <c r="C225" s="284"/>
      <c r="D225" s="284"/>
      <c r="E225" s="284"/>
      <c r="F225" s="284"/>
      <c r="G225" s="284" t="s">
        <v>27</v>
      </c>
      <c r="H225" s="284"/>
      <c r="I225" s="285"/>
      <c r="J225" s="284" t="s">
        <v>27</v>
      </c>
      <c r="K225" s="284" t="s">
        <v>27</v>
      </c>
      <c r="L225" s="286"/>
      <c r="M225" s="287" t="str">
        <f t="shared" si="21"/>
        <v>ND</v>
      </c>
      <c r="N225" s="288" t="str">
        <f t="shared" si="19"/>
        <v>ND</v>
      </c>
      <c r="O225" s="289" t="str">
        <f t="shared" si="20"/>
        <v>ND</v>
      </c>
      <c r="P225" s="290" t="str">
        <f t="shared" si="22"/>
        <v>ND</v>
      </c>
      <c r="Q225" s="291" t="str">
        <f t="shared" si="23"/>
        <v>ND</v>
      </c>
      <c r="R225" s="292" t="str">
        <f t="shared" si="24"/>
        <v>ND</v>
      </c>
    </row>
    <row r="226" spans="1:18" ht="65.25" customHeight="1" x14ac:dyDescent="0.25">
      <c r="A226" s="74">
        <v>220</v>
      </c>
      <c r="B226" s="283"/>
      <c r="C226" s="284"/>
      <c r="D226" s="284"/>
      <c r="E226" s="284"/>
      <c r="F226" s="284"/>
      <c r="G226" s="284" t="s">
        <v>27</v>
      </c>
      <c r="H226" s="284"/>
      <c r="I226" s="285"/>
      <c r="J226" s="284" t="s">
        <v>27</v>
      </c>
      <c r="K226" s="284" t="s">
        <v>27</v>
      </c>
      <c r="L226" s="286"/>
      <c r="M226" s="287" t="str">
        <f t="shared" si="21"/>
        <v>ND</v>
      </c>
      <c r="N226" s="288" t="str">
        <f t="shared" si="19"/>
        <v>ND</v>
      </c>
      <c r="O226" s="289" t="str">
        <f t="shared" si="20"/>
        <v>ND</v>
      </c>
      <c r="P226" s="290" t="str">
        <f t="shared" si="22"/>
        <v>ND</v>
      </c>
      <c r="Q226" s="291" t="str">
        <f t="shared" si="23"/>
        <v>ND</v>
      </c>
      <c r="R226" s="292" t="str">
        <f t="shared" si="24"/>
        <v>ND</v>
      </c>
    </row>
    <row r="227" spans="1:18" ht="65.25" customHeight="1" x14ac:dyDescent="0.25">
      <c r="A227" s="74">
        <v>221</v>
      </c>
      <c r="B227" s="283"/>
      <c r="C227" s="284"/>
      <c r="D227" s="284"/>
      <c r="E227" s="284"/>
      <c r="F227" s="284"/>
      <c r="G227" s="284" t="s">
        <v>27</v>
      </c>
      <c r="H227" s="284"/>
      <c r="I227" s="285"/>
      <c r="J227" s="284" t="s">
        <v>27</v>
      </c>
      <c r="K227" s="284" t="s">
        <v>27</v>
      </c>
      <c r="L227" s="286"/>
      <c r="M227" s="287" t="str">
        <f t="shared" si="21"/>
        <v>ND</v>
      </c>
      <c r="N227" s="288" t="str">
        <f t="shared" si="19"/>
        <v>ND</v>
      </c>
      <c r="O227" s="289" t="str">
        <f t="shared" si="20"/>
        <v>ND</v>
      </c>
      <c r="P227" s="290" t="str">
        <f t="shared" si="22"/>
        <v>ND</v>
      </c>
      <c r="Q227" s="291" t="str">
        <f t="shared" si="23"/>
        <v>ND</v>
      </c>
      <c r="R227" s="292" t="str">
        <f t="shared" si="24"/>
        <v>ND</v>
      </c>
    </row>
    <row r="228" spans="1:18" ht="65.25" customHeight="1" x14ac:dyDescent="0.25">
      <c r="A228" s="74">
        <v>222</v>
      </c>
      <c r="B228" s="283"/>
      <c r="C228" s="284"/>
      <c r="D228" s="284"/>
      <c r="E228" s="284"/>
      <c r="F228" s="284"/>
      <c r="G228" s="284" t="s">
        <v>27</v>
      </c>
      <c r="H228" s="284"/>
      <c r="I228" s="285"/>
      <c r="J228" s="284" t="s">
        <v>27</v>
      </c>
      <c r="K228" s="284" t="s">
        <v>27</v>
      </c>
      <c r="L228" s="286"/>
      <c r="M228" s="287" t="str">
        <f t="shared" si="21"/>
        <v>ND</v>
      </c>
      <c r="N228" s="288" t="str">
        <f t="shared" si="19"/>
        <v>ND</v>
      </c>
      <c r="O228" s="289" t="str">
        <f t="shared" si="20"/>
        <v>ND</v>
      </c>
      <c r="P228" s="290" t="str">
        <f t="shared" si="22"/>
        <v>ND</v>
      </c>
      <c r="Q228" s="291" t="str">
        <f t="shared" si="23"/>
        <v>ND</v>
      </c>
      <c r="R228" s="292" t="str">
        <f t="shared" si="24"/>
        <v>ND</v>
      </c>
    </row>
    <row r="229" spans="1:18" ht="65.25" customHeight="1" x14ac:dyDescent="0.25">
      <c r="A229" s="74">
        <v>223</v>
      </c>
      <c r="B229" s="283"/>
      <c r="C229" s="284"/>
      <c r="D229" s="284"/>
      <c r="E229" s="284"/>
      <c r="F229" s="284"/>
      <c r="G229" s="284" t="s">
        <v>27</v>
      </c>
      <c r="H229" s="284"/>
      <c r="I229" s="285"/>
      <c r="J229" s="284" t="s">
        <v>27</v>
      </c>
      <c r="K229" s="284" t="s">
        <v>27</v>
      </c>
      <c r="L229" s="286"/>
      <c r="M229" s="287" t="str">
        <f t="shared" si="21"/>
        <v>ND</v>
      </c>
      <c r="N229" s="288" t="str">
        <f t="shared" si="19"/>
        <v>ND</v>
      </c>
      <c r="O229" s="289" t="str">
        <f t="shared" si="20"/>
        <v>ND</v>
      </c>
      <c r="P229" s="290" t="str">
        <f t="shared" si="22"/>
        <v>ND</v>
      </c>
      <c r="Q229" s="291" t="str">
        <f t="shared" si="23"/>
        <v>ND</v>
      </c>
      <c r="R229" s="292" t="str">
        <f t="shared" si="24"/>
        <v>ND</v>
      </c>
    </row>
    <row r="230" spans="1:18" ht="65.25" customHeight="1" x14ac:dyDescent="0.25">
      <c r="A230" s="74">
        <v>224</v>
      </c>
      <c r="B230" s="283"/>
      <c r="C230" s="284"/>
      <c r="D230" s="284"/>
      <c r="E230" s="284"/>
      <c r="F230" s="284"/>
      <c r="G230" s="284" t="s">
        <v>27</v>
      </c>
      <c r="H230" s="284"/>
      <c r="I230" s="285"/>
      <c r="J230" s="284" t="s">
        <v>27</v>
      </c>
      <c r="K230" s="284" t="s">
        <v>27</v>
      </c>
      <c r="L230" s="286"/>
      <c r="M230" s="287" t="str">
        <f t="shared" si="21"/>
        <v>ND</v>
      </c>
      <c r="N230" s="288" t="str">
        <f t="shared" si="19"/>
        <v>ND</v>
      </c>
      <c r="O230" s="289" t="str">
        <f t="shared" si="20"/>
        <v>ND</v>
      </c>
      <c r="P230" s="290" t="str">
        <f t="shared" si="22"/>
        <v>ND</v>
      </c>
      <c r="Q230" s="291" t="str">
        <f t="shared" si="23"/>
        <v>ND</v>
      </c>
      <c r="R230" s="292" t="str">
        <f t="shared" si="24"/>
        <v>ND</v>
      </c>
    </row>
    <row r="231" spans="1:18" ht="65.25" customHeight="1" x14ac:dyDescent="0.25">
      <c r="A231" s="74">
        <v>225</v>
      </c>
      <c r="B231" s="283"/>
      <c r="C231" s="284"/>
      <c r="D231" s="284"/>
      <c r="E231" s="284"/>
      <c r="F231" s="284"/>
      <c r="G231" s="284" t="s">
        <v>27</v>
      </c>
      <c r="H231" s="284"/>
      <c r="I231" s="285"/>
      <c r="J231" s="284" t="s">
        <v>27</v>
      </c>
      <c r="K231" s="284" t="s">
        <v>27</v>
      </c>
      <c r="L231" s="286"/>
      <c r="M231" s="287" t="str">
        <f t="shared" si="21"/>
        <v>ND</v>
      </c>
      <c r="N231" s="288" t="str">
        <f t="shared" si="19"/>
        <v>ND</v>
      </c>
      <c r="O231" s="289" t="str">
        <f t="shared" si="20"/>
        <v>ND</v>
      </c>
      <c r="P231" s="290" t="str">
        <f t="shared" si="22"/>
        <v>ND</v>
      </c>
      <c r="Q231" s="291" t="str">
        <f t="shared" si="23"/>
        <v>ND</v>
      </c>
      <c r="R231" s="292" t="str">
        <f t="shared" si="24"/>
        <v>ND</v>
      </c>
    </row>
    <row r="232" spans="1:18" ht="65.25" customHeight="1" x14ac:dyDescent="0.25">
      <c r="A232" s="74">
        <v>226</v>
      </c>
      <c r="B232" s="283"/>
      <c r="C232" s="284"/>
      <c r="D232" s="284"/>
      <c r="E232" s="284"/>
      <c r="F232" s="284"/>
      <c r="G232" s="284" t="s">
        <v>27</v>
      </c>
      <c r="H232" s="284"/>
      <c r="I232" s="285"/>
      <c r="J232" s="284" t="s">
        <v>27</v>
      </c>
      <c r="K232" s="284" t="s">
        <v>27</v>
      </c>
      <c r="L232" s="286"/>
      <c r="M232" s="287" t="str">
        <f t="shared" si="21"/>
        <v>ND</v>
      </c>
      <c r="N232" s="288" t="str">
        <f t="shared" si="19"/>
        <v>ND</v>
      </c>
      <c r="O232" s="289" t="str">
        <f t="shared" si="20"/>
        <v>ND</v>
      </c>
      <c r="P232" s="290" t="str">
        <f t="shared" si="22"/>
        <v>ND</v>
      </c>
      <c r="Q232" s="291" t="str">
        <f t="shared" si="23"/>
        <v>ND</v>
      </c>
      <c r="R232" s="292" t="str">
        <f t="shared" si="24"/>
        <v>ND</v>
      </c>
    </row>
    <row r="233" spans="1:18" ht="65.25" customHeight="1" x14ac:dyDescent="0.25">
      <c r="A233" s="74">
        <v>227</v>
      </c>
      <c r="B233" s="283"/>
      <c r="C233" s="284"/>
      <c r="D233" s="284"/>
      <c r="E233" s="284"/>
      <c r="F233" s="284"/>
      <c r="G233" s="284" t="s">
        <v>27</v>
      </c>
      <c r="H233" s="284"/>
      <c r="I233" s="285"/>
      <c r="J233" s="284" t="s">
        <v>27</v>
      </c>
      <c r="K233" s="284" t="s">
        <v>27</v>
      </c>
      <c r="L233" s="286"/>
      <c r="M233" s="287" t="str">
        <f t="shared" si="21"/>
        <v>ND</v>
      </c>
      <c r="N233" s="288" t="str">
        <f t="shared" si="19"/>
        <v>ND</v>
      </c>
      <c r="O233" s="289" t="str">
        <f t="shared" si="20"/>
        <v>ND</v>
      </c>
      <c r="P233" s="290" t="str">
        <f t="shared" si="22"/>
        <v>ND</v>
      </c>
      <c r="Q233" s="291" t="str">
        <f t="shared" si="23"/>
        <v>ND</v>
      </c>
      <c r="R233" s="292" t="str">
        <f t="shared" si="24"/>
        <v>ND</v>
      </c>
    </row>
    <row r="234" spans="1:18" ht="65.25" customHeight="1" x14ac:dyDescent="0.25">
      <c r="A234" s="74">
        <v>228</v>
      </c>
      <c r="B234" s="283"/>
      <c r="C234" s="284"/>
      <c r="D234" s="284"/>
      <c r="E234" s="284"/>
      <c r="F234" s="284"/>
      <c r="G234" s="284" t="s">
        <v>27</v>
      </c>
      <c r="H234" s="284"/>
      <c r="I234" s="285"/>
      <c r="J234" s="284" t="s">
        <v>27</v>
      </c>
      <c r="K234" s="284" t="s">
        <v>27</v>
      </c>
      <c r="L234" s="286"/>
      <c r="M234" s="287" t="str">
        <f t="shared" si="21"/>
        <v>ND</v>
      </c>
      <c r="N234" s="288" t="str">
        <f t="shared" si="19"/>
        <v>ND</v>
      </c>
      <c r="O234" s="289" t="str">
        <f t="shared" si="20"/>
        <v>ND</v>
      </c>
      <c r="P234" s="290" t="str">
        <f t="shared" si="22"/>
        <v>ND</v>
      </c>
      <c r="Q234" s="291" t="str">
        <f t="shared" si="23"/>
        <v>ND</v>
      </c>
      <c r="R234" s="292" t="str">
        <f t="shared" si="24"/>
        <v>ND</v>
      </c>
    </row>
    <row r="235" spans="1:18" ht="65.25" customHeight="1" x14ac:dyDescent="0.25">
      <c r="A235" s="74">
        <v>229</v>
      </c>
      <c r="B235" s="283"/>
      <c r="C235" s="284"/>
      <c r="D235" s="284"/>
      <c r="E235" s="284"/>
      <c r="F235" s="284"/>
      <c r="G235" s="284" t="s">
        <v>27</v>
      </c>
      <c r="H235" s="284"/>
      <c r="I235" s="285"/>
      <c r="J235" s="284" t="s">
        <v>27</v>
      </c>
      <c r="K235" s="284" t="s">
        <v>27</v>
      </c>
      <c r="L235" s="286"/>
      <c r="M235" s="287" t="str">
        <f t="shared" si="21"/>
        <v>ND</v>
      </c>
      <c r="N235" s="288" t="str">
        <f t="shared" si="19"/>
        <v>ND</v>
      </c>
      <c r="O235" s="289" t="str">
        <f t="shared" si="20"/>
        <v>ND</v>
      </c>
      <c r="P235" s="290" t="str">
        <f t="shared" si="22"/>
        <v>ND</v>
      </c>
      <c r="Q235" s="291" t="str">
        <f t="shared" si="23"/>
        <v>ND</v>
      </c>
      <c r="R235" s="292" t="str">
        <f t="shared" si="24"/>
        <v>ND</v>
      </c>
    </row>
    <row r="236" spans="1:18" ht="65.25" customHeight="1" x14ac:dyDescent="0.25">
      <c r="A236" s="74">
        <v>230</v>
      </c>
      <c r="B236" s="283"/>
      <c r="C236" s="284"/>
      <c r="D236" s="284"/>
      <c r="E236" s="284"/>
      <c r="F236" s="284"/>
      <c r="G236" s="284" t="s">
        <v>27</v>
      </c>
      <c r="H236" s="284"/>
      <c r="I236" s="285"/>
      <c r="J236" s="284" t="s">
        <v>27</v>
      </c>
      <c r="K236" s="284" t="s">
        <v>27</v>
      </c>
      <c r="L236" s="286"/>
      <c r="M236" s="287" t="str">
        <f t="shared" si="21"/>
        <v>ND</v>
      </c>
      <c r="N236" s="288" t="str">
        <f t="shared" si="19"/>
        <v>ND</v>
      </c>
      <c r="O236" s="289" t="str">
        <f t="shared" si="20"/>
        <v>ND</v>
      </c>
      <c r="P236" s="290" t="str">
        <f t="shared" si="22"/>
        <v>ND</v>
      </c>
      <c r="Q236" s="291" t="str">
        <f t="shared" si="23"/>
        <v>ND</v>
      </c>
      <c r="R236" s="292" t="str">
        <f t="shared" si="24"/>
        <v>ND</v>
      </c>
    </row>
    <row r="237" spans="1:18" ht="65.25" customHeight="1" x14ac:dyDescent="0.25">
      <c r="A237" s="74">
        <v>231</v>
      </c>
      <c r="B237" s="283"/>
      <c r="C237" s="284"/>
      <c r="D237" s="284"/>
      <c r="E237" s="284"/>
      <c r="F237" s="284"/>
      <c r="G237" s="284" t="s">
        <v>27</v>
      </c>
      <c r="H237" s="284"/>
      <c r="I237" s="285"/>
      <c r="J237" s="284" t="s">
        <v>27</v>
      </c>
      <c r="K237" s="284" t="s">
        <v>27</v>
      </c>
      <c r="L237" s="286"/>
      <c r="M237" s="287" t="str">
        <f t="shared" si="21"/>
        <v>ND</v>
      </c>
      <c r="N237" s="288" t="str">
        <f t="shared" si="19"/>
        <v>ND</v>
      </c>
      <c r="O237" s="289" t="str">
        <f t="shared" si="20"/>
        <v>ND</v>
      </c>
      <c r="P237" s="290" t="str">
        <f t="shared" si="22"/>
        <v>ND</v>
      </c>
      <c r="Q237" s="291" t="str">
        <f t="shared" si="23"/>
        <v>ND</v>
      </c>
      <c r="R237" s="292" t="str">
        <f t="shared" si="24"/>
        <v>ND</v>
      </c>
    </row>
    <row r="238" spans="1:18" ht="65.25" customHeight="1" x14ac:dyDescent="0.25">
      <c r="A238" s="74">
        <v>232</v>
      </c>
      <c r="B238" s="283"/>
      <c r="C238" s="284"/>
      <c r="D238" s="284"/>
      <c r="E238" s="284"/>
      <c r="F238" s="284"/>
      <c r="G238" s="284" t="s">
        <v>27</v>
      </c>
      <c r="H238" s="284"/>
      <c r="I238" s="285"/>
      <c r="J238" s="284" t="s">
        <v>27</v>
      </c>
      <c r="K238" s="284" t="s">
        <v>27</v>
      </c>
      <c r="L238" s="286"/>
      <c r="M238" s="287" t="str">
        <f t="shared" si="21"/>
        <v>ND</v>
      </c>
      <c r="N238" s="288" t="str">
        <f t="shared" si="19"/>
        <v>ND</v>
      </c>
      <c r="O238" s="289" t="str">
        <f t="shared" si="20"/>
        <v>ND</v>
      </c>
      <c r="P238" s="290" t="str">
        <f t="shared" si="22"/>
        <v>ND</v>
      </c>
      <c r="Q238" s="291" t="str">
        <f t="shared" si="23"/>
        <v>ND</v>
      </c>
      <c r="R238" s="292" t="str">
        <f t="shared" si="24"/>
        <v>ND</v>
      </c>
    </row>
    <row r="239" spans="1:18" ht="65.25" customHeight="1" x14ac:dyDescent="0.25">
      <c r="A239" s="74">
        <v>233</v>
      </c>
      <c r="B239" s="283"/>
      <c r="C239" s="284"/>
      <c r="D239" s="284"/>
      <c r="E239" s="284"/>
      <c r="F239" s="284"/>
      <c r="G239" s="284" t="s">
        <v>27</v>
      </c>
      <c r="H239" s="284"/>
      <c r="I239" s="285"/>
      <c r="J239" s="284" t="s">
        <v>27</v>
      </c>
      <c r="K239" s="284" t="s">
        <v>27</v>
      </c>
      <c r="L239" s="286"/>
      <c r="M239" s="287" t="str">
        <f t="shared" si="21"/>
        <v>ND</v>
      </c>
      <c r="N239" s="288" t="str">
        <f t="shared" si="19"/>
        <v>ND</v>
      </c>
      <c r="O239" s="289" t="str">
        <f t="shared" si="20"/>
        <v>ND</v>
      </c>
      <c r="P239" s="290" t="str">
        <f t="shared" si="22"/>
        <v>ND</v>
      </c>
      <c r="Q239" s="291" t="str">
        <f t="shared" si="23"/>
        <v>ND</v>
      </c>
      <c r="R239" s="292" t="str">
        <f t="shared" si="24"/>
        <v>ND</v>
      </c>
    </row>
    <row r="240" spans="1:18" ht="65.25" customHeight="1" x14ac:dyDescent="0.25">
      <c r="A240" s="74">
        <v>234</v>
      </c>
      <c r="B240" s="283"/>
      <c r="C240" s="284"/>
      <c r="D240" s="284"/>
      <c r="E240" s="284"/>
      <c r="F240" s="284"/>
      <c r="G240" s="284" t="s">
        <v>27</v>
      </c>
      <c r="H240" s="284"/>
      <c r="I240" s="285"/>
      <c r="J240" s="284" t="s">
        <v>27</v>
      </c>
      <c r="K240" s="284" t="s">
        <v>27</v>
      </c>
      <c r="L240" s="286"/>
      <c r="M240" s="287" t="str">
        <f t="shared" si="21"/>
        <v>ND</v>
      </c>
      <c r="N240" s="288" t="str">
        <f t="shared" si="19"/>
        <v>ND</v>
      </c>
      <c r="O240" s="289" t="str">
        <f t="shared" si="20"/>
        <v>ND</v>
      </c>
      <c r="P240" s="290" t="str">
        <f t="shared" si="22"/>
        <v>ND</v>
      </c>
      <c r="Q240" s="291" t="str">
        <f t="shared" si="23"/>
        <v>ND</v>
      </c>
      <c r="R240" s="292" t="str">
        <f t="shared" si="24"/>
        <v>ND</v>
      </c>
    </row>
    <row r="241" spans="1:18" ht="65.25" customHeight="1" x14ac:dyDescent="0.25">
      <c r="A241" s="74">
        <v>235</v>
      </c>
      <c r="B241" s="283"/>
      <c r="C241" s="284"/>
      <c r="D241" s="284"/>
      <c r="E241" s="284"/>
      <c r="F241" s="284"/>
      <c r="G241" s="284" t="s">
        <v>27</v>
      </c>
      <c r="H241" s="284"/>
      <c r="I241" s="285"/>
      <c r="J241" s="284" t="s">
        <v>27</v>
      </c>
      <c r="K241" s="284" t="s">
        <v>27</v>
      </c>
      <c r="L241" s="286"/>
      <c r="M241" s="287" t="str">
        <f t="shared" si="21"/>
        <v>ND</v>
      </c>
      <c r="N241" s="288" t="str">
        <f t="shared" si="19"/>
        <v>ND</v>
      </c>
      <c r="O241" s="289" t="str">
        <f t="shared" si="20"/>
        <v>ND</v>
      </c>
      <c r="P241" s="290" t="str">
        <f t="shared" si="22"/>
        <v>ND</v>
      </c>
      <c r="Q241" s="291" t="str">
        <f t="shared" si="23"/>
        <v>ND</v>
      </c>
      <c r="R241" s="292" t="str">
        <f t="shared" si="24"/>
        <v>ND</v>
      </c>
    </row>
    <row r="242" spans="1:18" ht="65.25" customHeight="1" x14ac:dyDescent="0.25">
      <c r="A242" s="74">
        <v>236</v>
      </c>
      <c r="B242" s="283"/>
      <c r="C242" s="284"/>
      <c r="D242" s="284"/>
      <c r="E242" s="284"/>
      <c r="F242" s="284"/>
      <c r="G242" s="284" t="s">
        <v>27</v>
      </c>
      <c r="H242" s="284"/>
      <c r="I242" s="285"/>
      <c r="J242" s="284" t="s">
        <v>27</v>
      </c>
      <c r="K242" s="284" t="s">
        <v>27</v>
      </c>
      <c r="L242" s="286"/>
      <c r="M242" s="287" t="str">
        <f t="shared" si="21"/>
        <v>ND</v>
      </c>
      <c r="N242" s="288" t="str">
        <f t="shared" si="19"/>
        <v>ND</v>
      </c>
      <c r="O242" s="289" t="str">
        <f t="shared" si="20"/>
        <v>ND</v>
      </c>
      <c r="P242" s="290" t="str">
        <f t="shared" si="22"/>
        <v>ND</v>
      </c>
      <c r="Q242" s="291" t="str">
        <f t="shared" si="23"/>
        <v>ND</v>
      </c>
      <c r="R242" s="292" t="str">
        <f t="shared" si="24"/>
        <v>ND</v>
      </c>
    </row>
    <row r="243" spans="1:18" ht="65.25" customHeight="1" x14ac:dyDescent="0.25">
      <c r="A243" s="74">
        <v>237</v>
      </c>
      <c r="B243" s="283"/>
      <c r="C243" s="284"/>
      <c r="D243" s="284"/>
      <c r="E243" s="284"/>
      <c r="F243" s="284"/>
      <c r="G243" s="284" t="s">
        <v>27</v>
      </c>
      <c r="H243" s="284"/>
      <c r="I243" s="285"/>
      <c r="J243" s="284" t="s">
        <v>27</v>
      </c>
      <c r="K243" s="284" t="s">
        <v>27</v>
      </c>
      <c r="L243" s="286"/>
      <c r="M243" s="287" t="str">
        <f t="shared" si="21"/>
        <v>ND</v>
      </c>
      <c r="N243" s="288" t="str">
        <f t="shared" si="19"/>
        <v>ND</v>
      </c>
      <c r="O243" s="289" t="str">
        <f t="shared" si="20"/>
        <v>ND</v>
      </c>
      <c r="P243" s="290" t="str">
        <f t="shared" si="22"/>
        <v>ND</v>
      </c>
      <c r="Q243" s="291" t="str">
        <f t="shared" si="23"/>
        <v>ND</v>
      </c>
      <c r="R243" s="292" t="str">
        <f t="shared" si="24"/>
        <v>ND</v>
      </c>
    </row>
    <row r="244" spans="1:18" ht="65.25" customHeight="1" x14ac:dyDescent="0.25">
      <c r="A244" s="74">
        <v>238</v>
      </c>
      <c r="B244" s="283"/>
      <c r="C244" s="284"/>
      <c r="D244" s="284"/>
      <c r="E244" s="284"/>
      <c r="F244" s="284"/>
      <c r="G244" s="284" t="s">
        <v>27</v>
      </c>
      <c r="H244" s="284"/>
      <c r="I244" s="285"/>
      <c r="J244" s="284" t="s">
        <v>27</v>
      </c>
      <c r="K244" s="284" t="s">
        <v>27</v>
      </c>
      <c r="L244" s="286"/>
      <c r="M244" s="287" t="str">
        <f t="shared" si="21"/>
        <v>ND</v>
      </c>
      <c r="N244" s="288" t="str">
        <f t="shared" si="19"/>
        <v>ND</v>
      </c>
      <c r="O244" s="289" t="str">
        <f t="shared" si="20"/>
        <v>ND</v>
      </c>
      <c r="P244" s="290" t="str">
        <f t="shared" si="22"/>
        <v>ND</v>
      </c>
      <c r="Q244" s="291" t="str">
        <f t="shared" si="23"/>
        <v>ND</v>
      </c>
      <c r="R244" s="292" t="str">
        <f t="shared" si="24"/>
        <v>ND</v>
      </c>
    </row>
    <row r="245" spans="1:18" ht="65.25" customHeight="1" x14ac:dyDescent="0.25">
      <c r="A245" s="74">
        <v>239</v>
      </c>
      <c r="B245" s="283"/>
      <c r="C245" s="284"/>
      <c r="D245" s="284"/>
      <c r="E245" s="284"/>
      <c r="F245" s="284"/>
      <c r="G245" s="284" t="s">
        <v>27</v>
      </c>
      <c r="H245" s="284"/>
      <c r="I245" s="285"/>
      <c r="J245" s="284" t="s">
        <v>27</v>
      </c>
      <c r="K245" s="284" t="s">
        <v>27</v>
      </c>
      <c r="L245" s="286"/>
      <c r="M245" s="287" t="str">
        <f t="shared" si="21"/>
        <v>ND</v>
      </c>
      <c r="N245" s="288" t="str">
        <f t="shared" si="19"/>
        <v>ND</v>
      </c>
      <c r="O245" s="289" t="str">
        <f t="shared" si="20"/>
        <v>ND</v>
      </c>
      <c r="P245" s="290" t="str">
        <f t="shared" si="22"/>
        <v>ND</v>
      </c>
      <c r="Q245" s="291" t="str">
        <f t="shared" si="23"/>
        <v>ND</v>
      </c>
      <c r="R245" s="292" t="str">
        <f t="shared" si="24"/>
        <v>ND</v>
      </c>
    </row>
    <row r="246" spans="1:18" ht="65.25" customHeight="1" x14ac:dyDescent="0.25">
      <c r="A246" s="74">
        <v>240</v>
      </c>
      <c r="B246" s="283"/>
      <c r="C246" s="284"/>
      <c r="D246" s="284"/>
      <c r="E246" s="284"/>
      <c r="F246" s="284"/>
      <c r="G246" s="284" t="s">
        <v>27</v>
      </c>
      <c r="H246" s="284"/>
      <c r="I246" s="285"/>
      <c r="J246" s="284" t="s">
        <v>27</v>
      </c>
      <c r="K246" s="284" t="s">
        <v>27</v>
      </c>
      <c r="L246" s="286"/>
      <c r="M246" s="287" t="str">
        <f t="shared" si="21"/>
        <v>ND</v>
      </c>
      <c r="N246" s="288" t="str">
        <f t="shared" si="19"/>
        <v>ND</v>
      </c>
      <c r="O246" s="289" t="str">
        <f t="shared" si="20"/>
        <v>ND</v>
      </c>
      <c r="P246" s="290" t="str">
        <f t="shared" si="22"/>
        <v>ND</v>
      </c>
      <c r="Q246" s="291" t="str">
        <f t="shared" si="23"/>
        <v>ND</v>
      </c>
      <c r="R246" s="292" t="str">
        <f t="shared" si="24"/>
        <v>ND</v>
      </c>
    </row>
    <row r="247" spans="1:18" ht="65.25" customHeight="1" x14ac:dyDescent="0.25">
      <c r="A247" s="74">
        <v>241</v>
      </c>
      <c r="B247" s="283"/>
      <c r="C247" s="284"/>
      <c r="D247" s="284"/>
      <c r="E247" s="284"/>
      <c r="F247" s="284"/>
      <c r="G247" s="284" t="s">
        <v>27</v>
      </c>
      <c r="H247" s="284"/>
      <c r="I247" s="285"/>
      <c r="J247" s="284" t="s">
        <v>27</v>
      </c>
      <c r="K247" s="284" t="s">
        <v>27</v>
      </c>
      <c r="L247" s="286"/>
      <c r="M247" s="287" t="str">
        <f t="shared" si="21"/>
        <v>ND</v>
      </c>
      <c r="N247" s="288" t="str">
        <f t="shared" si="19"/>
        <v>ND</v>
      </c>
      <c r="O247" s="289" t="str">
        <f t="shared" si="20"/>
        <v>ND</v>
      </c>
      <c r="P247" s="290" t="str">
        <f t="shared" si="22"/>
        <v>ND</v>
      </c>
      <c r="Q247" s="291" t="str">
        <f t="shared" si="23"/>
        <v>ND</v>
      </c>
      <c r="R247" s="292" t="str">
        <f t="shared" si="24"/>
        <v>ND</v>
      </c>
    </row>
    <row r="248" spans="1:18" ht="65.25" customHeight="1" x14ac:dyDescent="0.25">
      <c r="A248" s="74">
        <v>242</v>
      </c>
      <c r="B248" s="283"/>
      <c r="C248" s="284"/>
      <c r="D248" s="284"/>
      <c r="E248" s="284"/>
      <c r="F248" s="284"/>
      <c r="G248" s="284" t="s">
        <v>27</v>
      </c>
      <c r="H248" s="284"/>
      <c r="I248" s="285"/>
      <c r="J248" s="284" t="s">
        <v>27</v>
      </c>
      <c r="K248" s="284" t="s">
        <v>27</v>
      </c>
      <c r="L248" s="286"/>
      <c r="M248" s="287" t="str">
        <f t="shared" si="21"/>
        <v>ND</v>
      </c>
      <c r="N248" s="288" t="str">
        <f t="shared" si="19"/>
        <v>ND</v>
      </c>
      <c r="O248" s="289" t="str">
        <f t="shared" si="20"/>
        <v>ND</v>
      </c>
      <c r="P248" s="290" t="str">
        <f t="shared" si="22"/>
        <v>ND</v>
      </c>
      <c r="Q248" s="291" t="str">
        <f t="shared" si="23"/>
        <v>ND</v>
      </c>
      <c r="R248" s="292" t="str">
        <f t="shared" si="24"/>
        <v>ND</v>
      </c>
    </row>
    <row r="249" spans="1:18" ht="65.25" customHeight="1" x14ac:dyDescent="0.25">
      <c r="A249" s="74">
        <v>243</v>
      </c>
      <c r="B249" s="283"/>
      <c r="C249" s="284"/>
      <c r="D249" s="284"/>
      <c r="E249" s="284"/>
      <c r="F249" s="284"/>
      <c r="G249" s="284" t="s">
        <v>27</v>
      </c>
      <c r="H249" s="284"/>
      <c r="I249" s="285"/>
      <c r="J249" s="284" t="s">
        <v>27</v>
      </c>
      <c r="K249" s="284" t="s">
        <v>27</v>
      </c>
      <c r="L249" s="286"/>
      <c r="M249" s="287" t="str">
        <f t="shared" si="21"/>
        <v>ND</v>
      </c>
      <c r="N249" s="288" t="str">
        <f t="shared" si="19"/>
        <v>ND</v>
      </c>
      <c r="O249" s="289" t="str">
        <f t="shared" si="20"/>
        <v>ND</v>
      </c>
      <c r="P249" s="290" t="str">
        <f t="shared" si="22"/>
        <v>ND</v>
      </c>
      <c r="Q249" s="291" t="str">
        <f t="shared" si="23"/>
        <v>ND</v>
      </c>
      <c r="R249" s="292" t="str">
        <f t="shared" si="24"/>
        <v>ND</v>
      </c>
    </row>
    <row r="250" spans="1:18" ht="65.25" customHeight="1" x14ac:dyDescent="0.25">
      <c r="A250" s="74">
        <v>244</v>
      </c>
      <c r="B250" s="283"/>
      <c r="C250" s="284"/>
      <c r="D250" s="284"/>
      <c r="E250" s="284"/>
      <c r="F250" s="284"/>
      <c r="G250" s="284" t="s">
        <v>27</v>
      </c>
      <c r="H250" s="284"/>
      <c r="I250" s="285"/>
      <c r="J250" s="284" t="s">
        <v>27</v>
      </c>
      <c r="K250" s="284" t="s">
        <v>27</v>
      </c>
      <c r="L250" s="286"/>
      <c r="M250" s="287" t="str">
        <f t="shared" si="21"/>
        <v>ND</v>
      </c>
      <c r="N250" s="288" t="str">
        <f t="shared" si="19"/>
        <v>ND</v>
      </c>
      <c r="O250" s="289" t="str">
        <f t="shared" si="20"/>
        <v>ND</v>
      </c>
      <c r="P250" s="290" t="str">
        <f t="shared" si="22"/>
        <v>ND</v>
      </c>
      <c r="Q250" s="291" t="str">
        <f t="shared" si="23"/>
        <v>ND</v>
      </c>
      <c r="R250" s="292" t="str">
        <f t="shared" si="24"/>
        <v>ND</v>
      </c>
    </row>
    <row r="251" spans="1:18" ht="65.25" customHeight="1" x14ac:dyDescent="0.25">
      <c r="A251" s="74">
        <v>245</v>
      </c>
      <c r="B251" s="283"/>
      <c r="C251" s="284"/>
      <c r="D251" s="284"/>
      <c r="E251" s="284"/>
      <c r="F251" s="284"/>
      <c r="G251" s="284" t="s">
        <v>27</v>
      </c>
      <c r="H251" s="284"/>
      <c r="I251" s="285"/>
      <c r="J251" s="284" t="s">
        <v>27</v>
      </c>
      <c r="K251" s="284" t="s">
        <v>27</v>
      </c>
      <c r="L251" s="286"/>
      <c r="M251" s="287" t="str">
        <f t="shared" si="21"/>
        <v>ND</v>
      </c>
      <c r="N251" s="288" t="str">
        <f t="shared" si="19"/>
        <v>ND</v>
      </c>
      <c r="O251" s="289" t="str">
        <f t="shared" si="20"/>
        <v>ND</v>
      </c>
      <c r="P251" s="290" t="str">
        <f t="shared" si="22"/>
        <v>ND</v>
      </c>
      <c r="Q251" s="291" t="str">
        <f t="shared" si="23"/>
        <v>ND</v>
      </c>
      <c r="R251" s="292" t="str">
        <f t="shared" si="24"/>
        <v>ND</v>
      </c>
    </row>
    <row r="252" spans="1:18" ht="65.25" customHeight="1" x14ac:dyDescent="0.25">
      <c r="A252" s="74">
        <v>246</v>
      </c>
      <c r="B252" s="283"/>
      <c r="C252" s="284"/>
      <c r="D252" s="284"/>
      <c r="E252" s="284"/>
      <c r="F252" s="284"/>
      <c r="G252" s="284" t="s">
        <v>27</v>
      </c>
      <c r="H252" s="284"/>
      <c r="I252" s="285"/>
      <c r="J252" s="284" t="s">
        <v>27</v>
      </c>
      <c r="K252" s="284" t="s">
        <v>27</v>
      </c>
      <c r="L252" s="286"/>
      <c r="M252" s="287" t="str">
        <f t="shared" si="21"/>
        <v>ND</v>
      </c>
      <c r="N252" s="288" t="str">
        <f t="shared" si="19"/>
        <v>ND</v>
      </c>
      <c r="O252" s="289" t="str">
        <f t="shared" si="20"/>
        <v>ND</v>
      </c>
      <c r="P252" s="290" t="str">
        <f t="shared" si="22"/>
        <v>ND</v>
      </c>
      <c r="Q252" s="291" t="str">
        <f t="shared" si="23"/>
        <v>ND</v>
      </c>
      <c r="R252" s="292" t="str">
        <f t="shared" si="24"/>
        <v>ND</v>
      </c>
    </row>
    <row r="253" spans="1:18" ht="65.25" customHeight="1" x14ac:dyDescent="0.25">
      <c r="A253" s="74">
        <v>247</v>
      </c>
      <c r="B253" s="283"/>
      <c r="C253" s="284"/>
      <c r="D253" s="284"/>
      <c r="E253" s="284"/>
      <c r="F253" s="284"/>
      <c r="G253" s="284" t="s">
        <v>27</v>
      </c>
      <c r="H253" s="284"/>
      <c r="I253" s="285"/>
      <c r="J253" s="284" t="s">
        <v>27</v>
      </c>
      <c r="K253" s="284" t="s">
        <v>27</v>
      </c>
      <c r="L253" s="286"/>
      <c r="M253" s="287" t="str">
        <f t="shared" si="21"/>
        <v>ND</v>
      </c>
      <c r="N253" s="288" t="str">
        <f t="shared" si="19"/>
        <v>ND</v>
      </c>
      <c r="O253" s="289" t="str">
        <f t="shared" si="20"/>
        <v>ND</v>
      </c>
      <c r="P253" s="290" t="str">
        <f t="shared" si="22"/>
        <v>ND</v>
      </c>
      <c r="Q253" s="291" t="str">
        <f t="shared" si="23"/>
        <v>ND</v>
      </c>
      <c r="R253" s="292" t="str">
        <f t="shared" si="24"/>
        <v>ND</v>
      </c>
    </row>
    <row r="254" spans="1:18" ht="65.25" customHeight="1" x14ac:dyDescent="0.25">
      <c r="A254" s="74">
        <v>248</v>
      </c>
      <c r="B254" s="283"/>
      <c r="C254" s="284"/>
      <c r="D254" s="284"/>
      <c r="E254" s="284"/>
      <c r="F254" s="284"/>
      <c r="G254" s="284" t="s">
        <v>27</v>
      </c>
      <c r="H254" s="284"/>
      <c r="I254" s="285"/>
      <c r="J254" s="284" t="s">
        <v>27</v>
      </c>
      <c r="K254" s="284" t="s">
        <v>27</v>
      </c>
      <c r="L254" s="286"/>
      <c r="M254" s="287" t="str">
        <f t="shared" si="21"/>
        <v>ND</v>
      </c>
      <c r="N254" s="288" t="str">
        <f t="shared" si="19"/>
        <v>ND</v>
      </c>
      <c r="O254" s="289" t="str">
        <f t="shared" si="20"/>
        <v>ND</v>
      </c>
      <c r="P254" s="290" t="str">
        <f t="shared" si="22"/>
        <v>ND</v>
      </c>
      <c r="Q254" s="291" t="str">
        <f t="shared" si="23"/>
        <v>ND</v>
      </c>
      <c r="R254" s="292" t="str">
        <f t="shared" si="24"/>
        <v>ND</v>
      </c>
    </row>
    <row r="255" spans="1:18" ht="65.25" customHeight="1" x14ac:dyDescent="0.25">
      <c r="A255" s="74">
        <v>249</v>
      </c>
      <c r="B255" s="283"/>
      <c r="C255" s="284"/>
      <c r="D255" s="284"/>
      <c r="E255" s="284"/>
      <c r="F255" s="284"/>
      <c r="G255" s="284" t="s">
        <v>27</v>
      </c>
      <c r="H255" s="284"/>
      <c r="I255" s="285"/>
      <c r="J255" s="284" t="s">
        <v>27</v>
      </c>
      <c r="K255" s="284" t="s">
        <v>27</v>
      </c>
      <c r="L255" s="286"/>
      <c r="M255" s="287" t="str">
        <f t="shared" si="21"/>
        <v>ND</v>
      </c>
      <c r="N255" s="288" t="str">
        <f t="shared" si="19"/>
        <v>ND</v>
      </c>
      <c r="O255" s="289" t="str">
        <f t="shared" si="20"/>
        <v>ND</v>
      </c>
      <c r="P255" s="290" t="str">
        <f t="shared" si="22"/>
        <v>ND</v>
      </c>
      <c r="Q255" s="291" t="str">
        <f t="shared" si="23"/>
        <v>ND</v>
      </c>
      <c r="R255" s="292" t="str">
        <f t="shared" si="24"/>
        <v>ND</v>
      </c>
    </row>
    <row r="256" spans="1:18" ht="65.25" customHeight="1" x14ac:dyDescent="0.25">
      <c r="A256" s="74">
        <v>250</v>
      </c>
      <c r="B256" s="283"/>
      <c r="C256" s="284"/>
      <c r="D256" s="284"/>
      <c r="E256" s="284"/>
      <c r="F256" s="284"/>
      <c r="G256" s="284" t="s">
        <v>27</v>
      </c>
      <c r="H256" s="284"/>
      <c r="I256" s="285"/>
      <c r="J256" s="284" t="s">
        <v>27</v>
      </c>
      <c r="K256" s="284" t="s">
        <v>27</v>
      </c>
      <c r="L256" s="286"/>
      <c r="M256" s="287" t="str">
        <f t="shared" si="21"/>
        <v>ND</v>
      </c>
      <c r="N256" s="288" t="str">
        <f t="shared" si="19"/>
        <v>ND</v>
      </c>
      <c r="O256" s="289" t="str">
        <f t="shared" si="20"/>
        <v>ND</v>
      </c>
      <c r="P256" s="290" t="str">
        <f t="shared" si="22"/>
        <v>ND</v>
      </c>
      <c r="Q256" s="291" t="str">
        <f t="shared" si="23"/>
        <v>ND</v>
      </c>
      <c r="R256" s="292" t="str">
        <f t="shared" si="24"/>
        <v>ND</v>
      </c>
    </row>
    <row r="257" spans="1:18" ht="65.25" customHeight="1" x14ac:dyDescent="0.25">
      <c r="A257" s="74">
        <v>251</v>
      </c>
      <c r="B257" s="283"/>
      <c r="C257" s="284"/>
      <c r="D257" s="284"/>
      <c r="E257" s="284"/>
      <c r="F257" s="284"/>
      <c r="G257" s="284" t="s">
        <v>27</v>
      </c>
      <c r="H257" s="284"/>
      <c r="I257" s="285"/>
      <c r="J257" s="284" t="s">
        <v>27</v>
      </c>
      <c r="K257" s="284" t="s">
        <v>27</v>
      </c>
      <c r="L257" s="286"/>
      <c r="M257" s="287" t="str">
        <f t="shared" si="21"/>
        <v>ND</v>
      </c>
      <c r="N257" s="288" t="str">
        <f t="shared" si="19"/>
        <v>ND</v>
      </c>
      <c r="O257" s="289" t="str">
        <f t="shared" si="20"/>
        <v>ND</v>
      </c>
      <c r="P257" s="290" t="str">
        <f t="shared" si="22"/>
        <v>ND</v>
      </c>
      <c r="Q257" s="291" t="str">
        <f t="shared" si="23"/>
        <v>ND</v>
      </c>
      <c r="R257" s="292" t="str">
        <f t="shared" si="24"/>
        <v>ND</v>
      </c>
    </row>
    <row r="258" spans="1:18" ht="65.25" customHeight="1" x14ac:dyDescent="0.25">
      <c r="A258" s="74">
        <v>252</v>
      </c>
      <c r="B258" s="283"/>
      <c r="C258" s="284"/>
      <c r="D258" s="284"/>
      <c r="E258" s="284"/>
      <c r="F258" s="284"/>
      <c r="G258" s="284" t="s">
        <v>27</v>
      </c>
      <c r="H258" s="284"/>
      <c r="I258" s="285"/>
      <c r="J258" s="284" t="s">
        <v>27</v>
      </c>
      <c r="K258" s="284" t="s">
        <v>27</v>
      </c>
      <c r="L258" s="286"/>
      <c r="M258" s="287" t="str">
        <f t="shared" si="21"/>
        <v>ND</v>
      </c>
      <c r="N258" s="288" t="str">
        <f t="shared" si="19"/>
        <v>ND</v>
      </c>
      <c r="O258" s="289" t="str">
        <f t="shared" si="20"/>
        <v>ND</v>
      </c>
      <c r="P258" s="290" t="str">
        <f t="shared" si="22"/>
        <v>ND</v>
      </c>
      <c r="Q258" s="291" t="str">
        <f t="shared" si="23"/>
        <v>ND</v>
      </c>
      <c r="R258" s="292" t="str">
        <f t="shared" si="24"/>
        <v>ND</v>
      </c>
    </row>
    <row r="259" spans="1:18" ht="65.25" customHeight="1" x14ac:dyDescent="0.25">
      <c r="A259" s="74">
        <v>253</v>
      </c>
      <c r="B259" s="283"/>
      <c r="C259" s="284"/>
      <c r="D259" s="284"/>
      <c r="E259" s="284"/>
      <c r="F259" s="284"/>
      <c r="G259" s="284" t="s">
        <v>27</v>
      </c>
      <c r="H259" s="284"/>
      <c r="I259" s="285"/>
      <c r="J259" s="284" t="s">
        <v>27</v>
      </c>
      <c r="K259" s="284" t="s">
        <v>27</v>
      </c>
      <c r="L259" s="286"/>
      <c r="M259" s="287" t="str">
        <f t="shared" si="21"/>
        <v>ND</v>
      </c>
      <c r="N259" s="288" t="str">
        <f t="shared" si="19"/>
        <v>ND</v>
      </c>
      <c r="O259" s="289" t="str">
        <f t="shared" si="20"/>
        <v>ND</v>
      </c>
      <c r="P259" s="290" t="str">
        <f t="shared" si="22"/>
        <v>ND</v>
      </c>
      <c r="Q259" s="291" t="str">
        <f t="shared" si="23"/>
        <v>ND</v>
      </c>
      <c r="R259" s="292" t="str">
        <f t="shared" si="24"/>
        <v>ND</v>
      </c>
    </row>
    <row r="260" spans="1:18" ht="65.25" customHeight="1" x14ac:dyDescent="0.25">
      <c r="A260" s="74">
        <v>254</v>
      </c>
      <c r="B260" s="283"/>
      <c r="C260" s="284"/>
      <c r="D260" s="284"/>
      <c r="E260" s="284"/>
      <c r="F260" s="284"/>
      <c r="G260" s="284" t="s">
        <v>27</v>
      </c>
      <c r="H260" s="284"/>
      <c r="I260" s="285"/>
      <c r="J260" s="284" t="s">
        <v>27</v>
      </c>
      <c r="K260" s="284" t="s">
        <v>27</v>
      </c>
      <c r="L260" s="286"/>
      <c r="M260" s="287" t="str">
        <f t="shared" si="21"/>
        <v>ND</v>
      </c>
      <c r="N260" s="288" t="str">
        <f t="shared" si="19"/>
        <v>ND</v>
      </c>
      <c r="O260" s="289" t="str">
        <f t="shared" si="20"/>
        <v>ND</v>
      </c>
      <c r="P260" s="290" t="str">
        <f t="shared" si="22"/>
        <v>ND</v>
      </c>
      <c r="Q260" s="291" t="str">
        <f t="shared" si="23"/>
        <v>ND</v>
      </c>
      <c r="R260" s="292" t="str">
        <f t="shared" si="24"/>
        <v>ND</v>
      </c>
    </row>
    <row r="261" spans="1:18" ht="65.25" customHeight="1" x14ac:dyDescent="0.25">
      <c r="A261" s="74">
        <v>255</v>
      </c>
      <c r="B261" s="283"/>
      <c r="C261" s="284"/>
      <c r="D261" s="284"/>
      <c r="E261" s="284"/>
      <c r="F261" s="284"/>
      <c r="G261" s="284" t="s">
        <v>27</v>
      </c>
      <c r="H261" s="284"/>
      <c r="I261" s="285"/>
      <c r="J261" s="284" t="s">
        <v>27</v>
      </c>
      <c r="K261" s="284" t="s">
        <v>27</v>
      </c>
      <c r="L261" s="286"/>
      <c r="M261" s="287" t="str">
        <f t="shared" si="21"/>
        <v>ND</v>
      </c>
      <c r="N261" s="288" t="str">
        <f t="shared" si="19"/>
        <v>ND</v>
      </c>
      <c r="O261" s="289" t="str">
        <f t="shared" si="20"/>
        <v>ND</v>
      </c>
      <c r="P261" s="290" t="str">
        <f t="shared" si="22"/>
        <v>ND</v>
      </c>
      <c r="Q261" s="291" t="str">
        <f t="shared" si="23"/>
        <v>ND</v>
      </c>
      <c r="R261" s="292" t="str">
        <f t="shared" si="24"/>
        <v>ND</v>
      </c>
    </row>
    <row r="262" spans="1:18" ht="65.25" customHeight="1" x14ac:dyDescent="0.25">
      <c r="A262" s="74">
        <v>256</v>
      </c>
      <c r="B262" s="283"/>
      <c r="C262" s="284"/>
      <c r="D262" s="284"/>
      <c r="E262" s="284"/>
      <c r="F262" s="284"/>
      <c r="G262" s="284" t="s">
        <v>27</v>
      </c>
      <c r="H262" s="284"/>
      <c r="I262" s="285"/>
      <c r="J262" s="284" t="s">
        <v>27</v>
      </c>
      <c r="K262" s="284" t="s">
        <v>27</v>
      </c>
      <c r="L262" s="286"/>
      <c r="M262" s="287" t="str">
        <f t="shared" si="21"/>
        <v>ND</v>
      </c>
      <c r="N262" s="288" t="str">
        <f t="shared" si="19"/>
        <v>ND</v>
      </c>
      <c r="O262" s="289" t="str">
        <f t="shared" si="20"/>
        <v>ND</v>
      </c>
      <c r="P262" s="290" t="str">
        <f t="shared" si="22"/>
        <v>ND</v>
      </c>
      <c r="Q262" s="291" t="str">
        <f t="shared" si="23"/>
        <v>ND</v>
      </c>
      <c r="R262" s="292" t="str">
        <f t="shared" si="24"/>
        <v>ND</v>
      </c>
    </row>
    <row r="263" spans="1:18" ht="65.25" customHeight="1" x14ac:dyDescent="0.25">
      <c r="A263" s="74">
        <v>257</v>
      </c>
      <c r="B263" s="283"/>
      <c r="C263" s="284"/>
      <c r="D263" s="284"/>
      <c r="E263" s="284"/>
      <c r="F263" s="284"/>
      <c r="G263" s="284" t="s">
        <v>27</v>
      </c>
      <c r="H263" s="284"/>
      <c r="I263" s="285"/>
      <c r="J263" s="284" t="s">
        <v>27</v>
      </c>
      <c r="K263" s="284" t="s">
        <v>27</v>
      </c>
      <c r="L263" s="286"/>
      <c r="M263" s="287" t="str">
        <f t="shared" si="21"/>
        <v>ND</v>
      </c>
      <c r="N263" s="288" t="str">
        <f t="shared" ref="N263:N326" si="25">IF(ISERROR(IF(OR(G263="Vélo",G263="Marche"),"NA",IF(AND(G263="Covoiturage avec d'autres MO",J263="Véhicule léger"),I263*gj_km_vehicule_leger_essence/2,IF(AND(G263="Covoiturage avec d'autres MO",J263="Minifourgonnette, VUS, camionnette"),I263*gj_km_camion_leger_essence/2,IF(AND(G263="Covoiturage avec d'autres MO",J263="Véhicule hybride"),I263*gj_km_vehicule_hybride/2,IF(AND(G263="Covoiturage avec d'autres MO",J263="Véhicule hybride rechargeable"),I263*gj_km_vehicule_hybride_rechargeable/2,IF(AND(OR(G263="Taxi",G263="Covoiturage"),J263="Véhicule léger"),I263*gj_km_vehicule_leger_essence,IF(AND(OR(G263="Taxi",G263="Covoiturage"),J263="Minifourgonnette, VUS, camionnette"),I263*gj_km_camion_leger_essence,IF(J263="Véhicule 100 % électrique",I263*gj_km_vehicule_100pc_electrique,IF(J263="Véhicule hybride",I263*gj_km_vehicule_hybride,IF(J263="Véhicule hybride rechargeable",I263*gj_km_vehicule_hybride_rechargeable,IF(K263="Essence",M263*gj_l_essence,IF(K263="Diesel",M263*gj_l_diesel,IF(G263="Avion - courte distance (plus petit ou égal à 499 km)",I263*gj_km_avion_courte_distance,IF(G263="Avion - moyenne distance (entre 500 km et 1599 km)",I263*gj_km_avion_moyenne_distance,IF(G263="Avion - longue distance (1600 km et plus)",I263*gj_km_avion_longue_distance,IF(G263="Autobus urbain",I263*gj_km_autobus_urbain,IF(G263="Autobus interurbain",I263*gj_km_autobus_interurbain,IF(G263="Train",I263*gj_km_train,IF(G263="Métro",I263*gj_km_metro,"ND")))))))))))))))))))),"ND",IF(OR(G263="Vélo",G263="Marche"),"NA",IF(AND(G263="Covoiturage avec d'autres MO",J263="Véhicule léger"),I263*gj_km_vehicule_leger_essence/2,IF(AND(G263="Covoiturage avec d'autres MO",J263="Minifourgonnette, VUS, camionnette"),I263*gj_km_camion_leger_essence/2,IF(AND(G263="Covoiturage avec d'autres MO",J263="Véhicule hybride"),I263*gj_km_vehicule_hybride/2,IF(AND(G263="Covoiturage avec d'autres MO",J263="Véhicule hybride rechargeable"),I263*gj_km_vehicule_hybride_rechargeable/2,IF(AND(OR(G263="Taxi",G263="Covoiturage"),J263="Véhicule léger"),I263*gj_km_vehicule_leger_essence,IF(AND(OR(G263="Taxi",G263="Covoiturage"),J263="Minifourgonnette, VUS, camionnette"),I263*gj_km_camion_leger_essence,IF(J263="Véhicule 100 % électrique",I263*gj_km_vehicule_100pc_electrique,IF(J263="Véhicule hybride",I263*gj_km_vehicule_hybride,IF(J263="Véhicule hybride rechargeable",I263*gj_km_vehicule_hybride_rechargeable,IF(K263="Essence",M263*gj_l_essence,IF(K263="Diesel",M263*gj_l_diesel,IF(G263="Avion - courte distance (plus petit ou égal à 499 km)",I263*gj_km_avion_courte_distance,IF(G263="Avion - moyenne distance (entre 500 km et 1599 km)",I263*gj_km_avion_moyenne_distance,IF(G263="Avion - longue distance (1600 km et plus)",I263*gj_km_avion_longue_distance,IF(G263="Autobus urbain",I263*gj_km_autobus_urbain,IF(G263="Autobus interurbain",I263*gj_km_autobus_interurbain,IF(G263="Train",I263*gj_km_train,IF(G263="Métro",I263*gj_km_metro,"ND"))))))))))))))))))))</f>
        <v>ND</v>
      </c>
      <c r="O263" s="289" t="str">
        <f t="shared" ref="O263:O326" si="26">IF(ISERROR(IF(OR(G263="Vélo",G263="Marche",J263="Véhicule 100 % électrique"),0,IF(AND(G263="Covoiturage avec d'autres MO",J263="Véhicule léger"),I263*tonCO2eq_km_vehicule_leger_essence/2,IF(AND(G263="Covoiturage avec d'autres MO",J263="Minifourgonnette, VUS, camionnette"),I263*tonCO2eq_km_camion_leger_essence/2,IF(AND(G263="Covoiturage avec d'autres MO",J263="Véhicule hybride"),I263*tonCO2eq_km_vehicule_hybride/2,IF(AND(G263="Covoiturage avec d'autres MO",J263="Véhicule hybride rechargeable"),I263*tonCO2eq_km_vehicule_hybride_rechargeable/2,IF(AND(OR(G263="Covoiturage",G263="Taxi"),J263="Véhicule léger"),I263*tonCO2eq_km_vehicule_leger_essence,IF(AND(OR(G263="Covoiturage",G263="Taxi"),J263="Minifourgonnette, VUS, camionnette"),I263*tonCO2eq_km_camion_leger_essence,IF(J263="Véhicule hybride",I263*tonCO2eq_km_vehicule_hybride,IF(J263="Véhicule hybride rechargeable",I263*tonCO2eq_km_vehicule_hybride_rechargeable,IF(AND(J263="Véhicule léger",K263="Essence"),M263*tonCO2eq_l_essence_vehicule_leger,IF(AND(J263="Véhicule léger",K263="Diesel"),M263*tonCO2eq_l_diesel_vehicule_leger,IF(AND(J263="Minifourgonnette, VUS, camionnette",K263="Essence"),M263*tonCO2eq_l_essence_camion_leger,IF(AND(J263="Minifourgonnette, VUS, camionnette",K263="Diesel"),M263*tonCO2eq_l_diesel_camion_leger,IF(G263="Avion - courte distance (plus petit ou égal à 499 km)",I263*tonCO2eq_km_avion_courte_distance,IF(G263="Avion - moyenne distance (entre 500 km et 1599 km)",I263*tonCO2eq_km_avion_moyenne_distance,IF(G263="Avion - longue distance (1600 km et plus)",I263*tonCO2eq_km_avion_longue_distance,IF(G263="Autobus urbain",I263*tonCO2eq_km_autobus_urbain,IF(G263="Autobus interurbain",I263*tonCO2eq_km_autobus_interurbain,IF(G263="Train",I263*tonCO2eq_km_train,IF(G263="Métro",I263*tonCO2eq_km_metro,"ND"))))))))))))))))))))),"ND",IF(OR(G263="Vélo",G263="Marche",J263="Véhicule 100 % électrique"),0,IF(AND(G263="Covoiturage avec d'autres MO",J263="Véhicule léger"),I263*tonCO2eq_km_vehicule_leger_essence/2,IF(AND(G263="Covoiturage avec d'autres MO",J263="Minifourgonnette, VUS, camionnette"),I263*tonCO2eq_km_camion_leger_essence/2,IF(AND(G263="Covoiturage avec d'autres MO",J263="Véhicule hybride"),I263*tonCO2eq_km_vehicule_hybride/2,IF(AND(G263="Covoiturage avec d'autres MO",J263="Véhicule hybride rechargeable"),I263*tonCO2eq_km_vehicule_hybride_rechargeable/2,IF(AND(OR(G263="Covoiturage",G263="Taxi"),J263="Véhicule léger"),I263*tonCO2eq_km_vehicule_leger_essence,IF(AND(OR(G263="Covoiturage",G263="Taxi"),J263="Minifourgonnette, VUS, camionnette"),I263*tonCO2eq_km_camion_leger_essence,IF(J263="Véhicule hybride",I263*tonCO2eq_km_vehicule_hybride,IF(J263="Véhicule hybride rechargeable",I263*tonCO2eq_km_vehicule_hybride_rechargeable,IF(AND(J263="Véhicule léger",K263="Essence"),M263*tonCO2eq_l_essence_vehicule_leger,IF(AND(J263="Véhicule léger",K263="Diesel"),M263*tonCO2eq_l_diesel_vehicule_leger,IF(AND(J263="Minifourgonnette, VUS, camionnette",K263="Essence"),M263*tonCO2eq_l_essence_camion_leger,IF(AND(J263="Minifourgonnette, VUS, camionnette",K263="Diesel"),M263*tonCO2eq_l_diesel_camion_leger,IF(G263="Avion - courte distance (plus petit ou égal à 499 km)",I263*tonCO2eq_km_avion_courte_distance,IF(G263="Avion - moyenne distance (entre 500 km et 1599 km)",I263*tonCO2eq_km_avion_moyenne_distance,IF(G263="Avion - longue distance (1600 km et plus)",I263*tonCO2eq_km_avion_longue_distance,IF(G263="Autobus urbain",I263*tonCO2eq_km_autobus_urbain,IF(G263="Autobus interurbain",I263*tonCO2eq_km_autobus_interurbain,IF(G263="Train",I263*tonCO2eq_km_train,IF(G263="Métro",I263*tonCO2eq_km_metro,"ND")))))))))))))))))))))</f>
        <v>ND</v>
      </c>
      <c r="P263" s="290" t="str">
        <f t="shared" si="22"/>
        <v>ND</v>
      </c>
      <c r="Q263" s="291" t="str">
        <f t="shared" si="23"/>
        <v>ND</v>
      </c>
      <c r="R263" s="292" t="str">
        <f t="shared" si="24"/>
        <v>ND</v>
      </c>
    </row>
    <row r="264" spans="1:18" ht="65.25" customHeight="1" x14ac:dyDescent="0.25">
      <c r="A264" s="74">
        <v>258</v>
      </c>
      <c r="B264" s="283"/>
      <c r="C264" s="284"/>
      <c r="D264" s="284"/>
      <c r="E264" s="284"/>
      <c r="F264" s="284"/>
      <c r="G264" s="284" t="s">
        <v>27</v>
      </c>
      <c r="H264" s="284"/>
      <c r="I264" s="285"/>
      <c r="J264" s="284" t="s">
        <v>27</v>
      </c>
      <c r="K264" s="284" t="s">
        <v>27</v>
      </c>
      <c r="L264" s="286"/>
      <c r="M264" s="287" t="str">
        <f t="shared" ref="M264:M327" si="27">IF(ISERROR(IF(OR(G264="Marche",G264="Vélo"),"NA",IF(J264="Véhicule 100 % électrique",0,IF(AND(G264="Covoiturage avec d'autres MO",J264="Véhicule léger"),I264*l_km_vehicule_leger/2,IF(AND(G264="Covoiturage avec d'autres MO",J264="Minifourgonnette, VUS, camionnette"),I264*l_km_camion_leger/2,IF(AND(G264="Covoiturage avec d'autres MO",J264="Véhicule hybride"),I264*l_km_vehicule_hybride/2,IF(AND(G264="Covoiturage avec d'autres MO",J264="Véhicule hybride rechargeable"),I264*l_km_vehicule_hybride_rechargeable/2,IF(J264="Véhicule hybride",I264*l_km_vehicule_hybride,IF(J264="Véhicule hybride rechargeable",I264*l_km_vehicule_hybride_rechargeable,IF(J264="Véhicule léger",I264*l_km_vehicule_leger,IF(J264="Minifourgonnette, VUS, camionnette",I264*l_km_camion_leger,"ND"))))))))))),"ND",IF(OR(G264="Marche",G264="Vélo"),"NA",IF(J264="Véhicule 100 % électrique",0,IF(AND(G264="Covoiturage avec d'autres MO",J264="Véhicule léger"),I264*l_km_vehicule_leger/2,IF(AND(G264="Covoiturage avec d'autres MO",J264="Minifourgonnette, VUS, camionnette"),I264*l_km_camion_leger/2,IF(AND(G264="Covoiturage avec d'autres MO",J264="Véhicule hybride"),I264*l_km_vehicule_hybride/2,IF(AND(G264="Covoiturage avec d'autres MO",J264="Véhicule hybride rechargeable"),I264*l_km_vehicule_hybride_rechargeable/2,IF(J264="Véhicule hybride",I264*l_km_vehicule_hybride,IF(J264="Véhicule hybride rechargeable",I264*l_km_vehicule_hybride_rechargeable,IF(J264="Véhicule léger",I264*l_km_vehicule_leger,IF(J264="Minifourgonnette, VUS, camionnette",I264*l_km_camion_leger,"ND")))))))))))</f>
        <v>ND</v>
      </c>
      <c r="N264" s="288" t="str">
        <f t="shared" si="25"/>
        <v>ND</v>
      </c>
      <c r="O264" s="289" t="str">
        <f t="shared" si="26"/>
        <v>ND</v>
      </c>
      <c r="P264" s="290" t="str">
        <f t="shared" ref="P264:P327" si="28">IF(ISERROR(O264*1000),"ND",O264*1000)</f>
        <v>ND</v>
      </c>
      <c r="Q264" s="291" t="str">
        <f t="shared" ref="Q264:Q327" si="29">IF(ISERROR(P264/I264),"ND",P264/I264)</f>
        <v>ND</v>
      </c>
      <c r="R264" s="292" t="str">
        <f t="shared" ref="R264:R327" si="30">IF(ISERROR(IF(OR(G264="Autobus interurbain",G264="Autobus urbain",G264="Avion - courte distance (plus petit ou égal à 499 km)",G264="Avion - moyenne distance (entre 500 km et 1599 km)",G264="Avion - longue distance (1600 km et plus)",G264="Métro",G264="Train"),P264,P264/H264)),"ND",IF(OR(G264="Autobus interurbain",G264="Autobus urbain",G264="Avion - courte distance (plus petit ou égal à 499 km)",G264="Avion - moyenne distance (entre 500 km et 1599 km)",G264="Avion - longue distance (1600 km et plus)",G264="Métro",G264="Train"),P264,P264/H264))</f>
        <v>ND</v>
      </c>
    </row>
    <row r="265" spans="1:18" ht="65.25" customHeight="1" x14ac:dyDescent="0.25">
      <c r="A265" s="74">
        <v>259</v>
      </c>
      <c r="B265" s="283"/>
      <c r="C265" s="284"/>
      <c r="D265" s="284"/>
      <c r="E265" s="284"/>
      <c r="F265" s="284"/>
      <c r="G265" s="284" t="s">
        <v>27</v>
      </c>
      <c r="H265" s="284"/>
      <c r="I265" s="285"/>
      <c r="J265" s="284" t="s">
        <v>27</v>
      </c>
      <c r="K265" s="284" t="s">
        <v>27</v>
      </c>
      <c r="L265" s="286"/>
      <c r="M265" s="287" t="str">
        <f t="shared" si="27"/>
        <v>ND</v>
      </c>
      <c r="N265" s="288" t="str">
        <f t="shared" si="25"/>
        <v>ND</v>
      </c>
      <c r="O265" s="289" t="str">
        <f t="shared" si="26"/>
        <v>ND</v>
      </c>
      <c r="P265" s="290" t="str">
        <f t="shared" si="28"/>
        <v>ND</v>
      </c>
      <c r="Q265" s="291" t="str">
        <f t="shared" si="29"/>
        <v>ND</v>
      </c>
      <c r="R265" s="292" t="str">
        <f t="shared" si="30"/>
        <v>ND</v>
      </c>
    </row>
    <row r="266" spans="1:18" ht="65.25" customHeight="1" x14ac:dyDescent="0.25">
      <c r="A266" s="74">
        <v>260</v>
      </c>
      <c r="B266" s="283"/>
      <c r="C266" s="284"/>
      <c r="D266" s="284"/>
      <c r="E266" s="284"/>
      <c r="F266" s="284"/>
      <c r="G266" s="284" t="s">
        <v>27</v>
      </c>
      <c r="H266" s="284"/>
      <c r="I266" s="285"/>
      <c r="J266" s="284" t="s">
        <v>27</v>
      </c>
      <c r="K266" s="284" t="s">
        <v>27</v>
      </c>
      <c r="L266" s="286"/>
      <c r="M266" s="287" t="str">
        <f t="shared" si="27"/>
        <v>ND</v>
      </c>
      <c r="N266" s="288" t="str">
        <f t="shared" si="25"/>
        <v>ND</v>
      </c>
      <c r="O266" s="289" t="str">
        <f t="shared" si="26"/>
        <v>ND</v>
      </c>
      <c r="P266" s="290" t="str">
        <f t="shared" si="28"/>
        <v>ND</v>
      </c>
      <c r="Q266" s="291" t="str">
        <f t="shared" si="29"/>
        <v>ND</v>
      </c>
      <c r="R266" s="292" t="str">
        <f t="shared" si="30"/>
        <v>ND</v>
      </c>
    </row>
    <row r="267" spans="1:18" ht="65.25" customHeight="1" x14ac:dyDescent="0.25">
      <c r="A267" s="74">
        <v>261</v>
      </c>
      <c r="B267" s="283"/>
      <c r="C267" s="284"/>
      <c r="D267" s="284"/>
      <c r="E267" s="284"/>
      <c r="F267" s="284"/>
      <c r="G267" s="284" t="s">
        <v>27</v>
      </c>
      <c r="H267" s="284"/>
      <c r="I267" s="285"/>
      <c r="J267" s="284" t="s">
        <v>27</v>
      </c>
      <c r="K267" s="284" t="s">
        <v>27</v>
      </c>
      <c r="L267" s="286"/>
      <c r="M267" s="287" t="str">
        <f t="shared" si="27"/>
        <v>ND</v>
      </c>
      <c r="N267" s="288" t="str">
        <f t="shared" si="25"/>
        <v>ND</v>
      </c>
      <c r="O267" s="289" t="str">
        <f t="shared" si="26"/>
        <v>ND</v>
      </c>
      <c r="P267" s="290" t="str">
        <f t="shared" si="28"/>
        <v>ND</v>
      </c>
      <c r="Q267" s="291" t="str">
        <f t="shared" si="29"/>
        <v>ND</v>
      </c>
      <c r="R267" s="292" t="str">
        <f t="shared" si="30"/>
        <v>ND</v>
      </c>
    </row>
    <row r="268" spans="1:18" ht="65.25" customHeight="1" x14ac:dyDescent="0.25">
      <c r="A268" s="74">
        <v>262</v>
      </c>
      <c r="B268" s="283"/>
      <c r="C268" s="284"/>
      <c r="D268" s="284"/>
      <c r="E268" s="284"/>
      <c r="F268" s="284"/>
      <c r="G268" s="284" t="s">
        <v>27</v>
      </c>
      <c r="H268" s="284"/>
      <c r="I268" s="285"/>
      <c r="J268" s="284" t="s">
        <v>27</v>
      </c>
      <c r="K268" s="284" t="s">
        <v>27</v>
      </c>
      <c r="L268" s="286"/>
      <c r="M268" s="287" t="str">
        <f t="shared" si="27"/>
        <v>ND</v>
      </c>
      <c r="N268" s="288" t="str">
        <f t="shared" si="25"/>
        <v>ND</v>
      </c>
      <c r="O268" s="289" t="str">
        <f t="shared" si="26"/>
        <v>ND</v>
      </c>
      <c r="P268" s="290" t="str">
        <f t="shared" si="28"/>
        <v>ND</v>
      </c>
      <c r="Q268" s="291" t="str">
        <f t="shared" si="29"/>
        <v>ND</v>
      </c>
      <c r="R268" s="292" t="str">
        <f t="shared" si="30"/>
        <v>ND</v>
      </c>
    </row>
    <row r="269" spans="1:18" ht="65.25" customHeight="1" x14ac:dyDescent="0.25">
      <c r="A269" s="74">
        <v>263</v>
      </c>
      <c r="B269" s="283"/>
      <c r="C269" s="284"/>
      <c r="D269" s="284"/>
      <c r="E269" s="284"/>
      <c r="F269" s="284"/>
      <c r="G269" s="284" t="s">
        <v>27</v>
      </c>
      <c r="H269" s="284"/>
      <c r="I269" s="285"/>
      <c r="J269" s="284" t="s">
        <v>27</v>
      </c>
      <c r="K269" s="284" t="s">
        <v>27</v>
      </c>
      <c r="L269" s="286"/>
      <c r="M269" s="287" t="str">
        <f t="shared" si="27"/>
        <v>ND</v>
      </c>
      <c r="N269" s="288" t="str">
        <f t="shared" si="25"/>
        <v>ND</v>
      </c>
      <c r="O269" s="289" t="str">
        <f t="shared" si="26"/>
        <v>ND</v>
      </c>
      <c r="P269" s="290" t="str">
        <f t="shared" si="28"/>
        <v>ND</v>
      </c>
      <c r="Q269" s="291" t="str">
        <f t="shared" si="29"/>
        <v>ND</v>
      </c>
      <c r="R269" s="292" t="str">
        <f t="shared" si="30"/>
        <v>ND</v>
      </c>
    </row>
    <row r="270" spans="1:18" ht="65.25" customHeight="1" x14ac:dyDescent="0.25">
      <c r="A270" s="74">
        <v>264</v>
      </c>
      <c r="B270" s="283"/>
      <c r="C270" s="284"/>
      <c r="D270" s="284"/>
      <c r="E270" s="284"/>
      <c r="F270" s="284"/>
      <c r="G270" s="284" t="s">
        <v>27</v>
      </c>
      <c r="H270" s="284"/>
      <c r="I270" s="285"/>
      <c r="J270" s="284" t="s">
        <v>27</v>
      </c>
      <c r="K270" s="284" t="s">
        <v>27</v>
      </c>
      <c r="L270" s="286"/>
      <c r="M270" s="287" t="str">
        <f t="shared" si="27"/>
        <v>ND</v>
      </c>
      <c r="N270" s="288" t="str">
        <f t="shared" si="25"/>
        <v>ND</v>
      </c>
      <c r="O270" s="289" t="str">
        <f t="shared" si="26"/>
        <v>ND</v>
      </c>
      <c r="P270" s="290" t="str">
        <f t="shared" si="28"/>
        <v>ND</v>
      </c>
      <c r="Q270" s="291" t="str">
        <f t="shared" si="29"/>
        <v>ND</v>
      </c>
      <c r="R270" s="292" t="str">
        <f t="shared" si="30"/>
        <v>ND</v>
      </c>
    </row>
    <row r="271" spans="1:18" ht="65.25" customHeight="1" x14ac:dyDescent="0.25">
      <c r="A271" s="74">
        <v>265</v>
      </c>
      <c r="B271" s="283"/>
      <c r="C271" s="284"/>
      <c r="D271" s="284"/>
      <c r="E271" s="284"/>
      <c r="F271" s="284"/>
      <c r="G271" s="284" t="s">
        <v>27</v>
      </c>
      <c r="H271" s="284"/>
      <c r="I271" s="285"/>
      <c r="J271" s="284" t="s">
        <v>27</v>
      </c>
      <c r="K271" s="284" t="s">
        <v>27</v>
      </c>
      <c r="L271" s="286"/>
      <c r="M271" s="287" t="str">
        <f t="shared" si="27"/>
        <v>ND</v>
      </c>
      <c r="N271" s="288" t="str">
        <f t="shared" si="25"/>
        <v>ND</v>
      </c>
      <c r="O271" s="289" t="str">
        <f t="shared" si="26"/>
        <v>ND</v>
      </c>
      <c r="P271" s="290" t="str">
        <f t="shared" si="28"/>
        <v>ND</v>
      </c>
      <c r="Q271" s="291" t="str">
        <f t="shared" si="29"/>
        <v>ND</v>
      </c>
      <c r="R271" s="292" t="str">
        <f t="shared" si="30"/>
        <v>ND</v>
      </c>
    </row>
    <row r="272" spans="1:18" ht="65.25" customHeight="1" x14ac:dyDescent="0.25">
      <c r="A272" s="74">
        <v>266</v>
      </c>
      <c r="B272" s="283"/>
      <c r="C272" s="284"/>
      <c r="D272" s="284"/>
      <c r="E272" s="284"/>
      <c r="F272" s="284"/>
      <c r="G272" s="284" t="s">
        <v>27</v>
      </c>
      <c r="H272" s="284"/>
      <c r="I272" s="285"/>
      <c r="J272" s="284" t="s">
        <v>27</v>
      </c>
      <c r="K272" s="284" t="s">
        <v>27</v>
      </c>
      <c r="L272" s="286"/>
      <c r="M272" s="287" t="str">
        <f t="shared" si="27"/>
        <v>ND</v>
      </c>
      <c r="N272" s="288" t="str">
        <f t="shared" si="25"/>
        <v>ND</v>
      </c>
      <c r="O272" s="289" t="str">
        <f t="shared" si="26"/>
        <v>ND</v>
      </c>
      <c r="P272" s="290" t="str">
        <f t="shared" si="28"/>
        <v>ND</v>
      </c>
      <c r="Q272" s="291" t="str">
        <f t="shared" si="29"/>
        <v>ND</v>
      </c>
      <c r="R272" s="292" t="str">
        <f t="shared" si="30"/>
        <v>ND</v>
      </c>
    </row>
    <row r="273" spans="1:18" ht="65.25" customHeight="1" x14ac:dyDescent="0.25">
      <c r="A273" s="74">
        <v>267</v>
      </c>
      <c r="B273" s="283"/>
      <c r="C273" s="284"/>
      <c r="D273" s="284"/>
      <c r="E273" s="284"/>
      <c r="F273" s="284"/>
      <c r="G273" s="284" t="s">
        <v>27</v>
      </c>
      <c r="H273" s="284"/>
      <c r="I273" s="285"/>
      <c r="J273" s="284" t="s">
        <v>27</v>
      </c>
      <c r="K273" s="284" t="s">
        <v>27</v>
      </c>
      <c r="L273" s="286"/>
      <c r="M273" s="287" t="str">
        <f t="shared" si="27"/>
        <v>ND</v>
      </c>
      <c r="N273" s="288" t="str">
        <f t="shared" si="25"/>
        <v>ND</v>
      </c>
      <c r="O273" s="289" t="str">
        <f t="shared" si="26"/>
        <v>ND</v>
      </c>
      <c r="P273" s="290" t="str">
        <f t="shared" si="28"/>
        <v>ND</v>
      </c>
      <c r="Q273" s="291" t="str">
        <f t="shared" si="29"/>
        <v>ND</v>
      </c>
      <c r="R273" s="292" t="str">
        <f t="shared" si="30"/>
        <v>ND</v>
      </c>
    </row>
    <row r="274" spans="1:18" ht="65.25" customHeight="1" x14ac:dyDescent="0.25">
      <c r="A274" s="74">
        <v>268</v>
      </c>
      <c r="B274" s="283"/>
      <c r="C274" s="284"/>
      <c r="D274" s="284"/>
      <c r="E274" s="284"/>
      <c r="F274" s="284"/>
      <c r="G274" s="284" t="s">
        <v>27</v>
      </c>
      <c r="H274" s="284"/>
      <c r="I274" s="285"/>
      <c r="J274" s="284" t="s">
        <v>27</v>
      </c>
      <c r="K274" s="284" t="s">
        <v>27</v>
      </c>
      <c r="L274" s="286"/>
      <c r="M274" s="287" t="str">
        <f t="shared" si="27"/>
        <v>ND</v>
      </c>
      <c r="N274" s="288" t="str">
        <f t="shared" si="25"/>
        <v>ND</v>
      </c>
      <c r="O274" s="289" t="str">
        <f t="shared" si="26"/>
        <v>ND</v>
      </c>
      <c r="P274" s="290" t="str">
        <f t="shared" si="28"/>
        <v>ND</v>
      </c>
      <c r="Q274" s="291" t="str">
        <f t="shared" si="29"/>
        <v>ND</v>
      </c>
      <c r="R274" s="292" t="str">
        <f t="shared" si="30"/>
        <v>ND</v>
      </c>
    </row>
    <row r="275" spans="1:18" ht="65.25" customHeight="1" x14ac:dyDescent="0.25">
      <c r="A275" s="74">
        <v>269</v>
      </c>
      <c r="B275" s="283"/>
      <c r="C275" s="284"/>
      <c r="D275" s="284"/>
      <c r="E275" s="284"/>
      <c r="F275" s="284"/>
      <c r="G275" s="284" t="s">
        <v>27</v>
      </c>
      <c r="H275" s="284"/>
      <c r="I275" s="285"/>
      <c r="J275" s="284" t="s">
        <v>27</v>
      </c>
      <c r="K275" s="284" t="s">
        <v>27</v>
      </c>
      <c r="L275" s="286"/>
      <c r="M275" s="287" t="str">
        <f t="shared" si="27"/>
        <v>ND</v>
      </c>
      <c r="N275" s="288" t="str">
        <f t="shared" si="25"/>
        <v>ND</v>
      </c>
      <c r="O275" s="289" t="str">
        <f t="shared" si="26"/>
        <v>ND</v>
      </c>
      <c r="P275" s="290" t="str">
        <f t="shared" si="28"/>
        <v>ND</v>
      </c>
      <c r="Q275" s="291" t="str">
        <f t="shared" si="29"/>
        <v>ND</v>
      </c>
      <c r="R275" s="292" t="str">
        <f t="shared" si="30"/>
        <v>ND</v>
      </c>
    </row>
    <row r="276" spans="1:18" ht="65.25" customHeight="1" x14ac:dyDescent="0.25">
      <c r="A276" s="74">
        <v>270</v>
      </c>
      <c r="B276" s="283"/>
      <c r="C276" s="284"/>
      <c r="D276" s="284"/>
      <c r="E276" s="284"/>
      <c r="F276" s="284"/>
      <c r="G276" s="284" t="s">
        <v>27</v>
      </c>
      <c r="H276" s="284"/>
      <c r="I276" s="285"/>
      <c r="J276" s="284" t="s">
        <v>27</v>
      </c>
      <c r="K276" s="284" t="s">
        <v>27</v>
      </c>
      <c r="L276" s="286"/>
      <c r="M276" s="287" t="str">
        <f t="shared" si="27"/>
        <v>ND</v>
      </c>
      <c r="N276" s="288" t="str">
        <f t="shared" si="25"/>
        <v>ND</v>
      </c>
      <c r="O276" s="289" t="str">
        <f t="shared" si="26"/>
        <v>ND</v>
      </c>
      <c r="P276" s="290" t="str">
        <f t="shared" si="28"/>
        <v>ND</v>
      </c>
      <c r="Q276" s="291" t="str">
        <f t="shared" si="29"/>
        <v>ND</v>
      </c>
      <c r="R276" s="292" t="str">
        <f t="shared" si="30"/>
        <v>ND</v>
      </c>
    </row>
    <row r="277" spans="1:18" ht="65.25" customHeight="1" x14ac:dyDescent="0.25">
      <c r="A277" s="74">
        <v>271</v>
      </c>
      <c r="B277" s="283"/>
      <c r="C277" s="284"/>
      <c r="D277" s="284"/>
      <c r="E277" s="284"/>
      <c r="F277" s="284"/>
      <c r="G277" s="284" t="s">
        <v>27</v>
      </c>
      <c r="H277" s="284"/>
      <c r="I277" s="285"/>
      <c r="J277" s="284" t="s">
        <v>27</v>
      </c>
      <c r="K277" s="284" t="s">
        <v>27</v>
      </c>
      <c r="L277" s="286"/>
      <c r="M277" s="287" t="str">
        <f t="shared" si="27"/>
        <v>ND</v>
      </c>
      <c r="N277" s="288" t="str">
        <f t="shared" si="25"/>
        <v>ND</v>
      </c>
      <c r="O277" s="289" t="str">
        <f t="shared" si="26"/>
        <v>ND</v>
      </c>
      <c r="P277" s="290" t="str">
        <f t="shared" si="28"/>
        <v>ND</v>
      </c>
      <c r="Q277" s="291" t="str">
        <f t="shared" si="29"/>
        <v>ND</v>
      </c>
      <c r="R277" s="292" t="str">
        <f t="shared" si="30"/>
        <v>ND</v>
      </c>
    </row>
    <row r="278" spans="1:18" ht="65.25" customHeight="1" x14ac:dyDescent="0.25">
      <c r="A278" s="74">
        <v>272</v>
      </c>
      <c r="B278" s="283"/>
      <c r="C278" s="284"/>
      <c r="D278" s="284"/>
      <c r="E278" s="284"/>
      <c r="F278" s="284"/>
      <c r="G278" s="284" t="s">
        <v>27</v>
      </c>
      <c r="H278" s="284"/>
      <c r="I278" s="285"/>
      <c r="J278" s="284" t="s">
        <v>27</v>
      </c>
      <c r="K278" s="284" t="s">
        <v>27</v>
      </c>
      <c r="L278" s="286"/>
      <c r="M278" s="287" t="str">
        <f t="shared" si="27"/>
        <v>ND</v>
      </c>
      <c r="N278" s="288" t="str">
        <f t="shared" si="25"/>
        <v>ND</v>
      </c>
      <c r="O278" s="289" t="str">
        <f t="shared" si="26"/>
        <v>ND</v>
      </c>
      <c r="P278" s="290" t="str">
        <f t="shared" si="28"/>
        <v>ND</v>
      </c>
      <c r="Q278" s="291" t="str">
        <f t="shared" si="29"/>
        <v>ND</v>
      </c>
      <c r="R278" s="292" t="str">
        <f t="shared" si="30"/>
        <v>ND</v>
      </c>
    </row>
    <row r="279" spans="1:18" ht="65.25" customHeight="1" x14ac:dyDescent="0.25">
      <c r="A279" s="74">
        <v>273</v>
      </c>
      <c r="B279" s="283"/>
      <c r="C279" s="284"/>
      <c r="D279" s="284"/>
      <c r="E279" s="284"/>
      <c r="F279" s="284"/>
      <c r="G279" s="284" t="s">
        <v>27</v>
      </c>
      <c r="H279" s="284"/>
      <c r="I279" s="285"/>
      <c r="J279" s="284" t="s">
        <v>27</v>
      </c>
      <c r="K279" s="284" t="s">
        <v>27</v>
      </c>
      <c r="L279" s="286"/>
      <c r="M279" s="287" t="str">
        <f t="shared" si="27"/>
        <v>ND</v>
      </c>
      <c r="N279" s="288" t="str">
        <f t="shared" si="25"/>
        <v>ND</v>
      </c>
      <c r="O279" s="289" t="str">
        <f t="shared" si="26"/>
        <v>ND</v>
      </c>
      <c r="P279" s="290" t="str">
        <f t="shared" si="28"/>
        <v>ND</v>
      </c>
      <c r="Q279" s="291" t="str">
        <f t="shared" si="29"/>
        <v>ND</v>
      </c>
      <c r="R279" s="292" t="str">
        <f t="shared" si="30"/>
        <v>ND</v>
      </c>
    </row>
    <row r="280" spans="1:18" ht="65.25" customHeight="1" x14ac:dyDescent="0.25">
      <c r="A280" s="74">
        <v>274</v>
      </c>
      <c r="B280" s="283"/>
      <c r="C280" s="284"/>
      <c r="D280" s="284"/>
      <c r="E280" s="284"/>
      <c r="F280" s="284"/>
      <c r="G280" s="284" t="s">
        <v>27</v>
      </c>
      <c r="H280" s="284"/>
      <c r="I280" s="285"/>
      <c r="J280" s="284" t="s">
        <v>27</v>
      </c>
      <c r="K280" s="284" t="s">
        <v>27</v>
      </c>
      <c r="L280" s="286"/>
      <c r="M280" s="287" t="str">
        <f t="shared" si="27"/>
        <v>ND</v>
      </c>
      <c r="N280" s="288" t="str">
        <f t="shared" si="25"/>
        <v>ND</v>
      </c>
      <c r="O280" s="289" t="str">
        <f t="shared" si="26"/>
        <v>ND</v>
      </c>
      <c r="P280" s="290" t="str">
        <f t="shared" si="28"/>
        <v>ND</v>
      </c>
      <c r="Q280" s="291" t="str">
        <f t="shared" si="29"/>
        <v>ND</v>
      </c>
      <c r="R280" s="292" t="str">
        <f t="shared" si="30"/>
        <v>ND</v>
      </c>
    </row>
    <row r="281" spans="1:18" ht="65.25" customHeight="1" x14ac:dyDescent="0.25">
      <c r="A281" s="74">
        <v>275</v>
      </c>
      <c r="B281" s="283"/>
      <c r="C281" s="284"/>
      <c r="D281" s="284"/>
      <c r="E281" s="284"/>
      <c r="F281" s="284"/>
      <c r="G281" s="284" t="s">
        <v>27</v>
      </c>
      <c r="H281" s="284"/>
      <c r="I281" s="285"/>
      <c r="J281" s="284" t="s">
        <v>27</v>
      </c>
      <c r="K281" s="284" t="s">
        <v>27</v>
      </c>
      <c r="L281" s="286"/>
      <c r="M281" s="287" t="str">
        <f t="shared" si="27"/>
        <v>ND</v>
      </c>
      <c r="N281" s="288" t="str">
        <f t="shared" si="25"/>
        <v>ND</v>
      </c>
      <c r="O281" s="289" t="str">
        <f t="shared" si="26"/>
        <v>ND</v>
      </c>
      <c r="P281" s="290" t="str">
        <f t="shared" si="28"/>
        <v>ND</v>
      </c>
      <c r="Q281" s="291" t="str">
        <f t="shared" si="29"/>
        <v>ND</v>
      </c>
      <c r="R281" s="292" t="str">
        <f t="shared" si="30"/>
        <v>ND</v>
      </c>
    </row>
    <row r="282" spans="1:18" ht="65.25" customHeight="1" x14ac:dyDescent="0.25">
      <c r="A282" s="74">
        <v>276</v>
      </c>
      <c r="B282" s="283"/>
      <c r="C282" s="284"/>
      <c r="D282" s="284"/>
      <c r="E282" s="284"/>
      <c r="F282" s="284"/>
      <c r="G282" s="284" t="s">
        <v>27</v>
      </c>
      <c r="H282" s="284"/>
      <c r="I282" s="285"/>
      <c r="J282" s="284" t="s">
        <v>27</v>
      </c>
      <c r="K282" s="284" t="s">
        <v>27</v>
      </c>
      <c r="L282" s="286"/>
      <c r="M282" s="287" t="str">
        <f t="shared" si="27"/>
        <v>ND</v>
      </c>
      <c r="N282" s="288" t="str">
        <f t="shared" si="25"/>
        <v>ND</v>
      </c>
      <c r="O282" s="289" t="str">
        <f t="shared" si="26"/>
        <v>ND</v>
      </c>
      <c r="P282" s="290" t="str">
        <f t="shared" si="28"/>
        <v>ND</v>
      </c>
      <c r="Q282" s="291" t="str">
        <f t="shared" si="29"/>
        <v>ND</v>
      </c>
      <c r="R282" s="292" t="str">
        <f t="shared" si="30"/>
        <v>ND</v>
      </c>
    </row>
    <row r="283" spans="1:18" ht="65.25" customHeight="1" x14ac:dyDescent="0.25">
      <c r="A283" s="74">
        <v>277</v>
      </c>
      <c r="B283" s="283"/>
      <c r="C283" s="284"/>
      <c r="D283" s="284"/>
      <c r="E283" s="284"/>
      <c r="F283" s="284"/>
      <c r="G283" s="284" t="s">
        <v>27</v>
      </c>
      <c r="H283" s="284"/>
      <c r="I283" s="285"/>
      <c r="J283" s="284" t="s">
        <v>27</v>
      </c>
      <c r="K283" s="284" t="s">
        <v>27</v>
      </c>
      <c r="L283" s="286"/>
      <c r="M283" s="287" t="str">
        <f t="shared" si="27"/>
        <v>ND</v>
      </c>
      <c r="N283" s="288" t="str">
        <f t="shared" si="25"/>
        <v>ND</v>
      </c>
      <c r="O283" s="289" t="str">
        <f t="shared" si="26"/>
        <v>ND</v>
      </c>
      <c r="P283" s="290" t="str">
        <f t="shared" si="28"/>
        <v>ND</v>
      </c>
      <c r="Q283" s="291" t="str">
        <f t="shared" si="29"/>
        <v>ND</v>
      </c>
      <c r="R283" s="292" t="str">
        <f t="shared" si="30"/>
        <v>ND</v>
      </c>
    </row>
    <row r="284" spans="1:18" ht="65.25" customHeight="1" x14ac:dyDescent="0.25">
      <c r="A284" s="74">
        <v>278</v>
      </c>
      <c r="B284" s="283"/>
      <c r="C284" s="284"/>
      <c r="D284" s="284"/>
      <c r="E284" s="284"/>
      <c r="F284" s="284"/>
      <c r="G284" s="284" t="s">
        <v>27</v>
      </c>
      <c r="H284" s="284"/>
      <c r="I284" s="285"/>
      <c r="J284" s="284" t="s">
        <v>27</v>
      </c>
      <c r="K284" s="284" t="s">
        <v>27</v>
      </c>
      <c r="L284" s="286"/>
      <c r="M284" s="287" t="str">
        <f t="shared" si="27"/>
        <v>ND</v>
      </c>
      <c r="N284" s="288" t="str">
        <f t="shared" si="25"/>
        <v>ND</v>
      </c>
      <c r="O284" s="289" t="str">
        <f t="shared" si="26"/>
        <v>ND</v>
      </c>
      <c r="P284" s="290" t="str">
        <f t="shared" si="28"/>
        <v>ND</v>
      </c>
      <c r="Q284" s="291" t="str">
        <f t="shared" si="29"/>
        <v>ND</v>
      </c>
      <c r="R284" s="292" t="str">
        <f t="shared" si="30"/>
        <v>ND</v>
      </c>
    </row>
    <row r="285" spans="1:18" ht="65.25" customHeight="1" x14ac:dyDescent="0.25">
      <c r="A285" s="74">
        <v>279</v>
      </c>
      <c r="B285" s="283"/>
      <c r="C285" s="284"/>
      <c r="D285" s="284"/>
      <c r="E285" s="284"/>
      <c r="F285" s="284"/>
      <c r="G285" s="284" t="s">
        <v>27</v>
      </c>
      <c r="H285" s="284"/>
      <c r="I285" s="285"/>
      <c r="J285" s="284" t="s">
        <v>27</v>
      </c>
      <c r="K285" s="284" t="s">
        <v>27</v>
      </c>
      <c r="L285" s="286"/>
      <c r="M285" s="287" t="str">
        <f t="shared" si="27"/>
        <v>ND</v>
      </c>
      <c r="N285" s="288" t="str">
        <f t="shared" si="25"/>
        <v>ND</v>
      </c>
      <c r="O285" s="289" t="str">
        <f t="shared" si="26"/>
        <v>ND</v>
      </c>
      <c r="P285" s="290" t="str">
        <f t="shared" si="28"/>
        <v>ND</v>
      </c>
      <c r="Q285" s="291" t="str">
        <f t="shared" si="29"/>
        <v>ND</v>
      </c>
      <c r="R285" s="292" t="str">
        <f t="shared" si="30"/>
        <v>ND</v>
      </c>
    </row>
    <row r="286" spans="1:18" ht="65.25" customHeight="1" x14ac:dyDescent="0.25">
      <c r="A286" s="74">
        <v>280</v>
      </c>
      <c r="B286" s="283"/>
      <c r="C286" s="284"/>
      <c r="D286" s="284"/>
      <c r="E286" s="284"/>
      <c r="F286" s="284"/>
      <c r="G286" s="284" t="s">
        <v>27</v>
      </c>
      <c r="H286" s="284"/>
      <c r="I286" s="285"/>
      <c r="J286" s="284" t="s">
        <v>27</v>
      </c>
      <c r="K286" s="284" t="s">
        <v>27</v>
      </c>
      <c r="L286" s="286"/>
      <c r="M286" s="287" t="str">
        <f t="shared" si="27"/>
        <v>ND</v>
      </c>
      <c r="N286" s="288" t="str">
        <f t="shared" si="25"/>
        <v>ND</v>
      </c>
      <c r="O286" s="289" t="str">
        <f t="shared" si="26"/>
        <v>ND</v>
      </c>
      <c r="P286" s="290" t="str">
        <f t="shared" si="28"/>
        <v>ND</v>
      </c>
      <c r="Q286" s="291" t="str">
        <f t="shared" si="29"/>
        <v>ND</v>
      </c>
      <c r="R286" s="292" t="str">
        <f t="shared" si="30"/>
        <v>ND</v>
      </c>
    </row>
    <row r="287" spans="1:18" ht="65.25" customHeight="1" x14ac:dyDescent="0.25">
      <c r="A287" s="74">
        <v>281</v>
      </c>
      <c r="B287" s="283"/>
      <c r="C287" s="284"/>
      <c r="D287" s="284"/>
      <c r="E287" s="284"/>
      <c r="F287" s="284"/>
      <c r="G287" s="284" t="s">
        <v>27</v>
      </c>
      <c r="H287" s="284"/>
      <c r="I287" s="285"/>
      <c r="J287" s="284" t="s">
        <v>27</v>
      </c>
      <c r="K287" s="284" t="s">
        <v>27</v>
      </c>
      <c r="L287" s="286"/>
      <c r="M287" s="287" t="str">
        <f t="shared" si="27"/>
        <v>ND</v>
      </c>
      <c r="N287" s="288" t="str">
        <f t="shared" si="25"/>
        <v>ND</v>
      </c>
      <c r="O287" s="289" t="str">
        <f t="shared" si="26"/>
        <v>ND</v>
      </c>
      <c r="P287" s="290" t="str">
        <f t="shared" si="28"/>
        <v>ND</v>
      </c>
      <c r="Q287" s="291" t="str">
        <f t="shared" si="29"/>
        <v>ND</v>
      </c>
      <c r="R287" s="292" t="str">
        <f t="shared" si="30"/>
        <v>ND</v>
      </c>
    </row>
    <row r="288" spans="1:18" ht="65.25" customHeight="1" x14ac:dyDescent="0.25">
      <c r="A288" s="74">
        <v>282</v>
      </c>
      <c r="B288" s="283"/>
      <c r="C288" s="284"/>
      <c r="D288" s="284"/>
      <c r="E288" s="284"/>
      <c r="F288" s="284"/>
      <c r="G288" s="284" t="s">
        <v>27</v>
      </c>
      <c r="H288" s="284"/>
      <c r="I288" s="285"/>
      <c r="J288" s="284" t="s">
        <v>27</v>
      </c>
      <c r="K288" s="284" t="s">
        <v>27</v>
      </c>
      <c r="L288" s="286"/>
      <c r="M288" s="287" t="str">
        <f t="shared" si="27"/>
        <v>ND</v>
      </c>
      <c r="N288" s="288" t="str">
        <f t="shared" si="25"/>
        <v>ND</v>
      </c>
      <c r="O288" s="289" t="str">
        <f t="shared" si="26"/>
        <v>ND</v>
      </c>
      <c r="P288" s="290" t="str">
        <f t="shared" si="28"/>
        <v>ND</v>
      </c>
      <c r="Q288" s="291" t="str">
        <f t="shared" si="29"/>
        <v>ND</v>
      </c>
      <c r="R288" s="292" t="str">
        <f t="shared" si="30"/>
        <v>ND</v>
      </c>
    </row>
    <row r="289" spans="1:18" ht="65.25" customHeight="1" x14ac:dyDescent="0.25">
      <c r="A289" s="74">
        <v>283</v>
      </c>
      <c r="B289" s="283"/>
      <c r="C289" s="284"/>
      <c r="D289" s="284"/>
      <c r="E289" s="284"/>
      <c r="F289" s="284"/>
      <c r="G289" s="284" t="s">
        <v>27</v>
      </c>
      <c r="H289" s="284"/>
      <c r="I289" s="285"/>
      <c r="J289" s="284" t="s">
        <v>27</v>
      </c>
      <c r="K289" s="284" t="s">
        <v>27</v>
      </c>
      <c r="L289" s="286"/>
      <c r="M289" s="287" t="str">
        <f t="shared" si="27"/>
        <v>ND</v>
      </c>
      <c r="N289" s="288" t="str">
        <f t="shared" si="25"/>
        <v>ND</v>
      </c>
      <c r="O289" s="289" t="str">
        <f t="shared" si="26"/>
        <v>ND</v>
      </c>
      <c r="P289" s="290" t="str">
        <f t="shared" si="28"/>
        <v>ND</v>
      </c>
      <c r="Q289" s="291" t="str">
        <f t="shared" si="29"/>
        <v>ND</v>
      </c>
      <c r="R289" s="292" t="str">
        <f t="shared" si="30"/>
        <v>ND</v>
      </c>
    </row>
    <row r="290" spans="1:18" ht="65.25" customHeight="1" x14ac:dyDescent="0.25">
      <c r="A290" s="74">
        <v>284</v>
      </c>
      <c r="B290" s="283"/>
      <c r="C290" s="284"/>
      <c r="D290" s="284"/>
      <c r="E290" s="284"/>
      <c r="F290" s="284"/>
      <c r="G290" s="284" t="s">
        <v>27</v>
      </c>
      <c r="H290" s="284"/>
      <c r="I290" s="285"/>
      <c r="J290" s="284" t="s">
        <v>27</v>
      </c>
      <c r="K290" s="284" t="s">
        <v>27</v>
      </c>
      <c r="L290" s="286"/>
      <c r="M290" s="287" t="str">
        <f t="shared" si="27"/>
        <v>ND</v>
      </c>
      <c r="N290" s="288" t="str">
        <f t="shared" si="25"/>
        <v>ND</v>
      </c>
      <c r="O290" s="289" t="str">
        <f t="shared" si="26"/>
        <v>ND</v>
      </c>
      <c r="P290" s="290" t="str">
        <f t="shared" si="28"/>
        <v>ND</v>
      </c>
      <c r="Q290" s="291" t="str">
        <f t="shared" si="29"/>
        <v>ND</v>
      </c>
      <c r="R290" s="292" t="str">
        <f t="shared" si="30"/>
        <v>ND</v>
      </c>
    </row>
    <row r="291" spans="1:18" ht="65.25" customHeight="1" x14ac:dyDescent="0.25">
      <c r="A291" s="74">
        <v>285</v>
      </c>
      <c r="B291" s="283"/>
      <c r="C291" s="284"/>
      <c r="D291" s="284"/>
      <c r="E291" s="284"/>
      <c r="F291" s="284"/>
      <c r="G291" s="284" t="s">
        <v>27</v>
      </c>
      <c r="H291" s="284"/>
      <c r="I291" s="285"/>
      <c r="J291" s="284" t="s">
        <v>27</v>
      </c>
      <c r="K291" s="284" t="s">
        <v>27</v>
      </c>
      <c r="L291" s="286"/>
      <c r="M291" s="287" t="str">
        <f t="shared" si="27"/>
        <v>ND</v>
      </c>
      <c r="N291" s="288" t="str">
        <f t="shared" si="25"/>
        <v>ND</v>
      </c>
      <c r="O291" s="289" t="str">
        <f t="shared" si="26"/>
        <v>ND</v>
      </c>
      <c r="P291" s="290" t="str">
        <f t="shared" si="28"/>
        <v>ND</v>
      </c>
      <c r="Q291" s="291" t="str">
        <f t="shared" si="29"/>
        <v>ND</v>
      </c>
      <c r="R291" s="292" t="str">
        <f t="shared" si="30"/>
        <v>ND</v>
      </c>
    </row>
    <row r="292" spans="1:18" ht="65.25" customHeight="1" x14ac:dyDescent="0.25">
      <c r="A292" s="74">
        <v>286</v>
      </c>
      <c r="B292" s="283"/>
      <c r="C292" s="284"/>
      <c r="D292" s="284"/>
      <c r="E292" s="284"/>
      <c r="F292" s="284"/>
      <c r="G292" s="284" t="s">
        <v>27</v>
      </c>
      <c r="H292" s="284"/>
      <c r="I292" s="285"/>
      <c r="J292" s="284" t="s">
        <v>27</v>
      </c>
      <c r="K292" s="284" t="s">
        <v>27</v>
      </c>
      <c r="L292" s="286"/>
      <c r="M292" s="287" t="str">
        <f t="shared" si="27"/>
        <v>ND</v>
      </c>
      <c r="N292" s="288" t="str">
        <f t="shared" si="25"/>
        <v>ND</v>
      </c>
      <c r="O292" s="289" t="str">
        <f t="shared" si="26"/>
        <v>ND</v>
      </c>
      <c r="P292" s="290" t="str">
        <f t="shared" si="28"/>
        <v>ND</v>
      </c>
      <c r="Q292" s="291" t="str">
        <f t="shared" si="29"/>
        <v>ND</v>
      </c>
      <c r="R292" s="292" t="str">
        <f t="shared" si="30"/>
        <v>ND</v>
      </c>
    </row>
    <row r="293" spans="1:18" ht="65.25" customHeight="1" x14ac:dyDescent="0.25">
      <c r="A293" s="74">
        <v>287</v>
      </c>
      <c r="B293" s="283"/>
      <c r="C293" s="284"/>
      <c r="D293" s="284"/>
      <c r="E293" s="284"/>
      <c r="F293" s="284"/>
      <c r="G293" s="284" t="s">
        <v>27</v>
      </c>
      <c r="H293" s="284"/>
      <c r="I293" s="285"/>
      <c r="J293" s="284" t="s">
        <v>27</v>
      </c>
      <c r="K293" s="284" t="s">
        <v>27</v>
      </c>
      <c r="L293" s="286"/>
      <c r="M293" s="287" t="str">
        <f t="shared" si="27"/>
        <v>ND</v>
      </c>
      <c r="N293" s="288" t="str">
        <f t="shared" si="25"/>
        <v>ND</v>
      </c>
      <c r="O293" s="289" t="str">
        <f t="shared" si="26"/>
        <v>ND</v>
      </c>
      <c r="P293" s="290" t="str">
        <f t="shared" si="28"/>
        <v>ND</v>
      </c>
      <c r="Q293" s="291" t="str">
        <f t="shared" si="29"/>
        <v>ND</v>
      </c>
      <c r="R293" s="292" t="str">
        <f t="shared" si="30"/>
        <v>ND</v>
      </c>
    </row>
    <row r="294" spans="1:18" ht="65.25" customHeight="1" x14ac:dyDescent="0.25">
      <c r="A294" s="74">
        <v>288</v>
      </c>
      <c r="B294" s="283"/>
      <c r="C294" s="284"/>
      <c r="D294" s="284"/>
      <c r="E294" s="284"/>
      <c r="F294" s="284"/>
      <c r="G294" s="284" t="s">
        <v>27</v>
      </c>
      <c r="H294" s="284"/>
      <c r="I294" s="285"/>
      <c r="J294" s="284" t="s">
        <v>27</v>
      </c>
      <c r="K294" s="284" t="s">
        <v>27</v>
      </c>
      <c r="L294" s="286"/>
      <c r="M294" s="287" t="str">
        <f t="shared" si="27"/>
        <v>ND</v>
      </c>
      <c r="N294" s="288" t="str">
        <f t="shared" si="25"/>
        <v>ND</v>
      </c>
      <c r="O294" s="289" t="str">
        <f t="shared" si="26"/>
        <v>ND</v>
      </c>
      <c r="P294" s="290" t="str">
        <f t="shared" si="28"/>
        <v>ND</v>
      </c>
      <c r="Q294" s="291" t="str">
        <f t="shared" si="29"/>
        <v>ND</v>
      </c>
      <c r="R294" s="292" t="str">
        <f t="shared" si="30"/>
        <v>ND</v>
      </c>
    </row>
    <row r="295" spans="1:18" ht="65.25" customHeight="1" x14ac:dyDescent="0.25">
      <c r="A295" s="74">
        <v>289</v>
      </c>
      <c r="B295" s="283"/>
      <c r="C295" s="284"/>
      <c r="D295" s="284"/>
      <c r="E295" s="284"/>
      <c r="F295" s="284"/>
      <c r="G295" s="284" t="s">
        <v>27</v>
      </c>
      <c r="H295" s="284"/>
      <c r="I295" s="285"/>
      <c r="J295" s="284" t="s">
        <v>27</v>
      </c>
      <c r="K295" s="284" t="s">
        <v>27</v>
      </c>
      <c r="L295" s="286"/>
      <c r="M295" s="287" t="str">
        <f t="shared" si="27"/>
        <v>ND</v>
      </c>
      <c r="N295" s="288" t="str">
        <f t="shared" si="25"/>
        <v>ND</v>
      </c>
      <c r="O295" s="289" t="str">
        <f t="shared" si="26"/>
        <v>ND</v>
      </c>
      <c r="P295" s="290" t="str">
        <f t="shared" si="28"/>
        <v>ND</v>
      </c>
      <c r="Q295" s="291" t="str">
        <f t="shared" si="29"/>
        <v>ND</v>
      </c>
      <c r="R295" s="292" t="str">
        <f t="shared" si="30"/>
        <v>ND</v>
      </c>
    </row>
    <row r="296" spans="1:18" ht="65.25" customHeight="1" x14ac:dyDescent="0.25">
      <c r="A296" s="74">
        <v>290</v>
      </c>
      <c r="B296" s="283"/>
      <c r="C296" s="284"/>
      <c r="D296" s="284"/>
      <c r="E296" s="284"/>
      <c r="F296" s="284"/>
      <c r="G296" s="284" t="s">
        <v>27</v>
      </c>
      <c r="H296" s="284"/>
      <c r="I296" s="285"/>
      <c r="J296" s="284" t="s">
        <v>27</v>
      </c>
      <c r="K296" s="284" t="s">
        <v>27</v>
      </c>
      <c r="L296" s="286"/>
      <c r="M296" s="287" t="str">
        <f t="shared" si="27"/>
        <v>ND</v>
      </c>
      <c r="N296" s="288" t="str">
        <f t="shared" si="25"/>
        <v>ND</v>
      </c>
      <c r="O296" s="289" t="str">
        <f t="shared" si="26"/>
        <v>ND</v>
      </c>
      <c r="P296" s="290" t="str">
        <f t="shared" si="28"/>
        <v>ND</v>
      </c>
      <c r="Q296" s="291" t="str">
        <f t="shared" si="29"/>
        <v>ND</v>
      </c>
      <c r="R296" s="292" t="str">
        <f t="shared" si="30"/>
        <v>ND</v>
      </c>
    </row>
    <row r="297" spans="1:18" ht="65.25" customHeight="1" x14ac:dyDescent="0.25">
      <c r="A297" s="74">
        <v>291</v>
      </c>
      <c r="B297" s="283"/>
      <c r="C297" s="284"/>
      <c r="D297" s="284"/>
      <c r="E297" s="284"/>
      <c r="F297" s="284"/>
      <c r="G297" s="284" t="s">
        <v>27</v>
      </c>
      <c r="H297" s="284"/>
      <c r="I297" s="285"/>
      <c r="J297" s="284" t="s">
        <v>27</v>
      </c>
      <c r="K297" s="284" t="s">
        <v>27</v>
      </c>
      <c r="L297" s="286"/>
      <c r="M297" s="287" t="str">
        <f t="shared" si="27"/>
        <v>ND</v>
      </c>
      <c r="N297" s="288" t="str">
        <f t="shared" si="25"/>
        <v>ND</v>
      </c>
      <c r="O297" s="289" t="str">
        <f t="shared" si="26"/>
        <v>ND</v>
      </c>
      <c r="P297" s="290" t="str">
        <f t="shared" si="28"/>
        <v>ND</v>
      </c>
      <c r="Q297" s="291" t="str">
        <f t="shared" si="29"/>
        <v>ND</v>
      </c>
      <c r="R297" s="292" t="str">
        <f t="shared" si="30"/>
        <v>ND</v>
      </c>
    </row>
    <row r="298" spans="1:18" ht="65.25" customHeight="1" x14ac:dyDescent="0.25">
      <c r="A298" s="74">
        <v>292</v>
      </c>
      <c r="B298" s="283"/>
      <c r="C298" s="284"/>
      <c r="D298" s="284"/>
      <c r="E298" s="284"/>
      <c r="F298" s="284"/>
      <c r="G298" s="284" t="s">
        <v>27</v>
      </c>
      <c r="H298" s="284"/>
      <c r="I298" s="285"/>
      <c r="J298" s="284" t="s">
        <v>27</v>
      </c>
      <c r="K298" s="284" t="s">
        <v>27</v>
      </c>
      <c r="L298" s="286"/>
      <c r="M298" s="287" t="str">
        <f t="shared" si="27"/>
        <v>ND</v>
      </c>
      <c r="N298" s="288" t="str">
        <f t="shared" si="25"/>
        <v>ND</v>
      </c>
      <c r="O298" s="289" t="str">
        <f t="shared" si="26"/>
        <v>ND</v>
      </c>
      <c r="P298" s="290" t="str">
        <f t="shared" si="28"/>
        <v>ND</v>
      </c>
      <c r="Q298" s="291" t="str">
        <f t="shared" si="29"/>
        <v>ND</v>
      </c>
      <c r="R298" s="292" t="str">
        <f t="shared" si="30"/>
        <v>ND</v>
      </c>
    </row>
    <row r="299" spans="1:18" ht="65.25" customHeight="1" x14ac:dyDescent="0.25">
      <c r="A299" s="74">
        <v>293</v>
      </c>
      <c r="B299" s="283"/>
      <c r="C299" s="284"/>
      <c r="D299" s="284"/>
      <c r="E299" s="284"/>
      <c r="F299" s="284"/>
      <c r="G299" s="284" t="s">
        <v>27</v>
      </c>
      <c r="H299" s="284"/>
      <c r="I299" s="285"/>
      <c r="J299" s="284" t="s">
        <v>27</v>
      </c>
      <c r="K299" s="284" t="s">
        <v>27</v>
      </c>
      <c r="L299" s="286"/>
      <c r="M299" s="287" t="str">
        <f t="shared" si="27"/>
        <v>ND</v>
      </c>
      <c r="N299" s="288" t="str">
        <f t="shared" si="25"/>
        <v>ND</v>
      </c>
      <c r="O299" s="289" t="str">
        <f t="shared" si="26"/>
        <v>ND</v>
      </c>
      <c r="P299" s="290" t="str">
        <f t="shared" si="28"/>
        <v>ND</v>
      </c>
      <c r="Q299" s="291" t="str">
        <f t="shared" si="29"/>
        <v>ND</v>
      </c>
      <c r="R299" s="292" t="str">
        <f t="shared" si="30"/>
        <v>ND</v>
      </c>
    </row>
    <row r="300" spans="1:18" ht="65.25" customHeight="1" x14ac:dyDescent="0.25">
      <c r="A300" s="74">
        <v>294</v>
      </c>
      <c r="B300" s="283"/>
      <c r="C300" s="284"/>
      <c r="D300" s="284"/>
      <c r="E300" s="284"/>
      <c r="F300" s="284"/>
      <c r="G300" s="284" t="s">
        <v>27</v>
      </c>
      <c r="H300" s="284"/>
      <c r="I300" s="285"/>
      <c r="J300" s="284" t="s">
        <v>27</v>
      </c>
      <c r="K300" s="284" t="s">
        <v>27</v>
      </c>
      <c r="L300" s="286"/>
      <c r="M300" s="287" t="str">
        <f t="shared" si="27"/>
        <v>ND</v>
      </c>
      <c r="N300" s="288" t="str">
        <f t="shared" si="25"/>
        <v>ND</v>
      </c>
      <c r="O300" s="289" t="str">
        <f t="shared" si="26"/>
        <v>ND</v>
      </c>
      <c r="P300" s="290" t="str">
        <f t="shared" si="28"/>
        <v>ND</v>
      </c>
      <c r="Q300" s="291" t="str">
        <f t="shared" si="29"/>
        <v>ND</v>
      </c>
      <c r="R300" s="292" t="str">
        <f t="shared" si="30"/>
        <v>ND</v>
      </c>
    </row>
    <row r="301" spans="1:18" ht="65.25" customHeight="1" x14ac:dyDescent="0.25">
      <c r="A301" s="74">
        <v>295</v>
      </c>
      <c r="B301" s="283"/>
      <c r="C301" s="284"/>
      <c r="D301" s="284"/>
      <c r="E301" s="284"/>
      <c r="F301" s="284"/>
      <c r="G301" s="284" t="s">
        <v>27</v>
      </c>
      <c r="H301" s="284"/>
      <c r="I301" s="285"/>
      <c r="J301" s="284" t="s">
        <v>27</v>
      </c>
      <c r="K301" s="284" t="s">
        <v>27</v>
      </c>
      <c r="L301" s="286"/>
      <c r="M301" s="287" t="str">
        <f t="shared" si="27"/>
        <v>ND</v>
      </c>
      <c r="N301" s="288" t="str">
        <f t="shared" si="25"/>
        <v>ND</v>
      </c>
      <c r="O301" s="289" t="str">
        <f t="shared" si="26"/>
        <v>ND</v>
      </c>
      <c r="P301" s="290" t="str">
        <f t="shared" si="28"/>
        <v>ND</v>
      </c>
      <c r="Q301" s="291" t="str">
        <f t="shared" si="29"/>
        <v>ND</v>
      </c>
      <c r="R301" s="292" t="str">
        <f t="shared" si="30"/>
        <v>ND</v>
      </c>
    </row>
    <row r="302" spans="1:18" ht="65.25" customHeight="1" x14ac:dyDescent="0.25">
      <c r="A302" s="74">
        <v>296</v>
      </c>
      <c r="B302" s="283"/>
      <c r="C302" s="284"/>
      <c r="D302" s="284"/>
      <c r="E302" s="284"/>
      <c r="F302" s="284"/>
      <c r="G302" s="284" t="s">
        <v>27</v>
      </c>
      <c r="H302" s="284"/>
      <c r="I302" s="285"/>
      <c r="J302" s="284" t="s">
        <v>27</v>
      </c>
      <c r="K302" s="284" t="s">
        <v>27</v>
      </c>
      <c r="L302" s="286"/>
      <c r="M302" s="287" t="str">
        <f t="shared" si="27"/>
        <v>ND</v>
      </c>
      <c r="N302" s="288" t="str">
        <f t="shared" si="25"/>
        <v>ND</v>
      </c>
      <c r="O302" s="289" t="str">
        <f t="shared" si="26"/>
        <v>ND</v>
      </c>
      <c r="P302" s="290" t="str">
        <f t="shared" si="28"/>
        <v>ND</v>
      </c>
      <c r="Q302" s="291" t="str">
        <f t="shared" si="29"/>
        <v>ND</v>
      </c>
      <c r="R302" s="292" t="str">
        <f t="shared" si="30"/>
        <v>ND</v>
      </c>
    </row>
    <row r="303" spans="1:18" ht="65.25" customHeight="1" x14ac:dyDescent="0.25">
      <c r="A303" s="74">
        <v>297</v>
      </c>
      <c r="B303" s="283"/>
      <c r="C303" s="284"/>
      <c r="D303" s="284"/>
      <c r="E303" s="284"/>
      <c r="F303" s="284"/>
      <c r="G303" s="284" t="s">
        <v>27</v>
      </c>
      <c r="H303" s="284"/>
      <c r="I303" s="285"/>
      <c r="J303" s="284" t="s">
        <v>27</v>
      </c>
      <c r="K303" s="284" t="s">
        <v>27</v>
      </c>
      <c r="L303" s="286"/>
      <c r="M303" s="287" t="str">
        <f t="shared" si="27"/>
        <v>ND</v>
      </c>
      <c r="N303" s="288" t="str">
        <f t="shared" si="25"/>
        <v>ND</v>
      </c>
      <c r="O303" s="289" t="str">
        <f t="shared" si="26"/>
        <v>ND</v>
      </c>
      <c r="P303" s="290" t="str">
        <f t="shared" si="28"/>
        <v>ND</v>
      </c>
      <c r="Q303" s="291" t="str">
        <f t="shared" si="29"/>
        <v>ND</v>
      </c>
      <c r="R303" s="292" t="str">
        <f t="shared" si="30"/>
        <v>ND</v>
      </c>
    </row>
    <row r="304" spans="1:18" ht="65.25" customHeight="1" x14ac:dyDescent="0.25">
      <c r="A304" s="74">
        <v>298</v>
      </c>
      <c r="B304" s="283"/>
      <c r="C304" s="284"/>
      <c r="D304" s="284"/>
      <c r="E304" s="284"/>
      <c r="F304" s="284"/>
      <c r="G304" s="284" t="s">
        <v>27</v>
      </c>
      <c r="H304" s="284"/>
      <c r="I304" s="285"/>
      <c r="J304" s="284" t="s">
        <v>27</v>
      </c>
      <c r="K304" s="284" t="s">
        <v>27</v>
      </c>
      <c r="L304" s="286"/>
      <c r="M304" s="287" t="str">
        <f t="shared" si="27"/>
        <v>ND</v>
      </c>
      <c r="N304" s="288" t="str">
        <f t="shared" si="25"/>
        <v>ND</v>
      </c>
      <c r="O304" s="289" t="str">
        <f t="shared" si="26"/>
        <v>ND</v>
      </c>
      <c r="P304" s="290" t="str">
        <f t="shared" si="28"/>
        <v>ND</v>
      </c>
      <c r="Q304" s="291" t="str">
        <f t="shared" si="29"/>
        <v>ND</v>
      </c>
      <c r="R304" s="292" t="str">
        <f t="shared" si="30"/>
        <v>ND</v>
      </c>
    </row>
    <row r="305" spans="1:18" ht="65.25" customHeight="1" x14ac:dyDescent="0.25">
      <c r="A305" s="74">
        <v>299</v>
      </c>
      <c r="B305" s="283"/>
      <c r="C305" s="284"/>
      <c r="D305" s="284"/>
      <c r="E305" s="284"/>
      <c r="F305" s="284"/>
      <c r="G305" s="284" t="s">
        <v>27</v>
      </c>
      <c r="H305" s="284"/>
      <c r="I305" s="285"/>
      <c r="J305" s="284" t="s">
        <v>27</v>
      </c>
      <c r="K305" s="284" t="s">
        <v>27</v>
      </c>
      <c r="L305" s="286"/>
      <c r="M305" s="287" t="str">
        <f t="shared" si="27"/>
        <v>ND</v>
      </c>
      <c r="N305" s="288" t="str">
        <f t="shared" si="25"/>
        <v>ND</v>
      </c>
      <c r="O305" s="289" t="str">
        <f t="shared" si="26"/>
        <v>ND</v>
      </c>
      <c r="P305" s="290" t="str">
        <f t="shared" si="28"/>
        <v>ND</v>
      </c>
      <c r="Q305" s="291" t="str">
        <f t="shared" si="29"/>
        <v>ND</v>
      </c>
      <c r="R305" s="292" t="str">
        <f t="shared" si="30"/>
        <v>ND</v>
      </c>
    </row>
    <row r="306" spans="1:18" ht="65.25" customHeight="1" x14ac:dyDescent="0.25">
      <c r="A306" s="74">
        <v>300</v>
      </c>
      <c r="B306" s="283"/>
      <c r="C306" s="284"/>
      <c r="D306" s="284"/>
      <c r="E306" s="284"/>
      <c r="F306" s="284"/>
      <c r="G306" s="284" t="s">
        <v>27</v>
      </c>
      <c r="H306" s="284"/>
      <c r="I306" s="285"/>
      <c r="J306" s="284" t="s">
        <v>27</v>
      </c>
      <c r="K306" s="284" t="s">
        <v>27</v>
      </c>
      <c r="L306" s="286"/>
      <c r="M306" s="287" t="str">
        <f t="shared" si="27"/>
        <v>ND</v>
      </c>
      <c r="N306" s="288" t="str">
        <f t="shared" si="25"/>
        <v>ND</v>
      </c>
      <c r="O306" s="289" t="str">
        <f t="shared" si="26"/>
        <v>ND</v>
      </c>
      <c r="P306" s="290" t="str">
        <f t="shared" si="28"/>
        <v>ND</v>
      </c>
      <c r="Q306" s="291" t="str">
        <f t="shared" si="29"/>
        <v>ND</v>
      </c>
      <c r="R306" s="292" t="str">
        <f t="shared" si="30"/>
        <v>ND</v>
      </c>
    </row>
    <row r="307" spans="1:18" ht="65.25" customHeight="1" x14ac:dyDescent="0.25">
      <c r="A307" s="74">
        <v>301</v>
      </c>
      <c r="B307" s="283"/>
      <c r="C307" s="284"/>
      <c r="D307" s="284"/>
      <c r="E307" s="284"/>
      <c r="F307" s="284"/>
      <c r="G307" s="284" t="s">
        <v>27</v>
      </c>
      <c r="H307" s="284"/>
      <c r="I307" s="285"/>
      <c r="J307" s="284" t="s">
        <v>27</v>
      </c>
      <c r="K307" s="284" t="s">
        <v>27</v>
      </c>
      <c r="L307" s="286"/>
      <c r="M307" s="287" t="str">
        <f t="shared" si="27"/>
        <v>ND</v>
      </c>
      <c r="N307" s="288" t="str">
        <f t="shared" si="25"/>
        <v>ND</v>
      </c>
      <c r="O307" s="289" t="str">
        <f t="shared" si="26"/>
        <v>ND</v>
      </c>
      <c r="P307" s="290" t="str">
        <f t="shared" si="28"/>
        <v>ND</v>
      </c>
      <c r="Q307" s="291" t="str">
        <f t="shared" si="29"/>
        <v>ND</v>
      </c>
      <c r="R307" s="292" t="str">
        <f t="shared" si="30"/>
        <v>ND</v>
      </c>
    </row>
    <row r="308" spans="1:18" ht="65.25" customHeight="1" x14ac:dyDescent="0.25">
      <c r="A308" s="74">
        <v>302</v>
      </c>
      <c r="B308" s="283"/>
      <c r="C308" s="284"/>
      <c r="D308" s="284"/>
      <c r="E308" s="284"/>
      <c r="F308" s="284"/>
      <c r="G308" s="284" t="s">
        <v>27</v>
      </c>
      <c r="H308" s="284"/>
      <c r="I308" s="285"/>
      <c r="J308" s="284" t="s">
        <v>27</v>
      </c>
      <c r="K308" s="284" t="s">
        <v>27</v>
      </c>
      <c r="L308" s="286"/>
      <c r="M308" s="287" t="str">
        <f t="shared" si="27"/>
        <v>ND</v>
      </c>
      <c r="N308" s="288" t="str">
        <f t="shared" si="25"/>
        <v>ND</v>
      </c>
      <c r="O308" s="289" t="str">
        <f t="shared" si="26"/>
        <v>ND</v>
      </c>
      <c r="P308" s="290" t="str">
        <f t="shared" si="28"/>
        <v>ND</v>
      </c>
      <c r="Q308" s="291" t="str">
        <f t="shared" si="29"/>
        <v>ND</v>
      </c>
      <c r="R308" s="292" t="str">
        <f t="shared" si="30"/>
        <v>ND</v>
      </c>
    </row>
    <row r="309" spans="1:18" ht="65.25" customHeight="1" x14ac:dyDescent="0.25">
      <c r="A309" s="74">
        <v>303</v>
      </c>
      <c r="B309" s="283"/>
      <c r="C309" s="284"/>
      <c r="D309" s="284"/>
      <c r="E309" s="284"/>
      <c r="F309" s="284"/>
      <c r="G309" s="284" t="s">
        <v>27</v>
      </c>
      <c r="H309" s="284"/>
      <c r="I309" s="285"/>
      <c r="J309" s="284" t="s">
        <v>27</v>
      </c>
      <c r="K309" s="284" t="s">
        <v>27</v>
      </c>
      <c r="L309" s="286"/>
      <c r="M309" s="287" t="str">
        <f t="shared" si="27"/>
        <v>ND</v>
      </c>
      <c r="N309" s="288" t="str">
        <f t="shared" si="25"/>
        <v>ND</v>
      </c>
      <c r="O309" s="289" t="str">
        <f t="shared" si="26"/>
        <v>ND</v>
      </c>
      <c r="P309" s="290" t="str">
        <f t="shared" si="28"/>
        <v>ND</v>
      </c>
      <c r="Q309" s="291" t="str">
        <f t="shared" si="29"/>
        <v>ND</v>
      </c>
      <c r="R309" s="292" t="str">
        <f t="shared" si="30"/>
        <v>ND</v>
      </c>
    </row>
    <row r="310" spans="1:18" ht="65.25" customHeight="1" x14ac:dyDescent="0.25">
      <c r="A310" s="74">
        <v>304</v>
      </c>
      <c r="B310" s="283"/>
      <c r="C310" s="284"/>
      <c r="D310" s="284"/>
      <c r="E310" s="284"/>
      <c r="F310" s="284"/>
      <c r="G310" s="284" t="s">
        <v>27</v>
      </c>
      <c r="H310" s="284"/>
      <c r="I310" s="285"/>
      <c r="J310" s="284" t="s">
        <v>27</v>
      </c>
      <c r="K310" s="284" t="s">
        <v>27</v>
      </c>
      <c r="L310" s="286"/>
      <c r="M310" s="287" t="str">
        <f t="shared" si="27"/>
        <v>ND</v>
      </c>
      <c r="N310" s="288" t="str">
        <f t="shared" si="25"/>
        <v>ND</v>
      </c>
      <c r="O310" s="289" t="str">
        <f t="shared" si="26"/>
        <v>ND</v>
      </c>
      <c r="P310" s="290" t="str">
        <f t="shared" si="28"/>
        <v>ND</v>
      </c>
      <c r="Q310" s="291" t="str">
        <f t="shared" si="29"/>
        <v>ND</v>
      </c>
      <c r="R310" s="292" t="str">
        <f t="shared" si="30"/>
        <v>ND</v>
      </c>
    </row>
    <row r="311" spans="1:18" ht="65.25" customHeight="1" x14ac:dyDescent="0.25">
      <c r="A311" s="74">
        <v>305</v>
      </c>
      <c r="B311" s="283"/>
      <c r="C311" s="284"/>
      <c r="D311" s="284"/>
      <c r="E311" s="284"/>
      <c r="F311" s="284"/>
      <c r="G311" s="284" t="s">
        <v>27</v>
      </c>
      <c r="H311" s="284"/>
      <c r="I311" s="285"/>
      <c r="J311" s="284" t="s">
        <v>27</v>
      </c>
      <c r="K311" s="284" t="s">
        <v>27</v>
      </c>
      <c r="L311" s="286"/>
      <c r="M311" s="287" t="str">
        <f t="shared" si="27"/>
        <v>ND</v>
      </c>
      <c r="N311" s="288" t="str">
        <f t="shared" si="25"/>
        <v>ND</v>
      </c>
      <c r="O311" s="289" t="str">
        <f t="shared" si="26"/>
        <v>ND</v>
      </c>
      <c r="P311" s="290" t="str">
        <f t="shared" si="28"/>
        <v>ND</v>
      </c>
      <c r="Q311" s="291" t="str">
        <f t="shared" si="29"/>
        <v>ND</v>
      </c>
      <c r="R311" s="292" t="str">
        <f t="shared" si="30"/>
        <v>ND</v>
      </c>
    </row>
    <row r="312" spans="1:18" ht="65.25" customHeight="1" x14ac:dyDescent="0.25">
      <c r="A312" s="74">
        <v>306</v>
      </c>
      <c r="B312" s="283"/>
      <c r="C312" s="284"/>
      <c r="D312" s="284"/>
      <c r="E312" s="284"/>
      <c r="F312" s="284"/>
      <c r="G312" s="284" t="s">
        <v>27</v>
      </c>
      <c r="H312" s="284"/>
      <c r="I312" s="285"/>
      <c r="J312" s="284" t="s">
        <v>27</v>
      </c>
      <c r="K312" s="284" t="s">
        <v>27</v>
      </c>
      <c r="L312" s="286"/>
      <c r="M312" s="287" t="str">
        <f t="shared" si="27"/>
        <v>ND</v>
      </c>
      <c r="N312" s="288" t="str">
        <f t="shared" si="25"/>
        <v>ND</v>
      </c>
      <c r="O312" s="289" t="str">
        <f t="shared" si="26"/>
        <v>ND</v>
      </c>
      <c r="P312" s="290" t="str">
        <f t="shared" si="28"/>
        <v>ND</v>
      </c>
      <c r="Q312" s="291" t="str">
        <f t="shared" si="29"/>
        <v>ND</v>
      </c>
      <c r="R312" s="292" t="str">
        <f t="shared" si="30"/>
        <v>ND</v>
      </c>
    </row>
    <row r="313" spans="1:18" ht="65.25" customHeight="1" x14ac:dyDescent="0.25">
      <c r="A313" s="74">
        <v>307</v>
      </c>
      <c r="B313" s="283"/>
      <c r="C313" s="284"/>
      <c r="D313" s="284"/>
      <c r="E313" s="284"/>
      <c r="F313" s="284"/>
      <c r="G313" s="284" t="s">
        <v>27</v>
      </c>
      <c r="H313" s="284"/>
      <c r="I313" s="285"/>
      <c r="J313" s="284" t="s">
        <v>27</v>
      </c>
      <c r="K313" s="284" t="s">
        <v>27</v>
      </c>
      <c r="L313" s="286"/>
      <c r="M313" s="287" t="str">
        <f t="shared" si="27"/>
        <v>ND</v>
      </c>
      <c r="N313" s="288" t="str">
        <f t="shared" si="25"/>
        <v>ND</v>
      </c>
      <c r="O313" s="289" t="str">
        <f t="shared" si="26"/>
        <v>ND</v>
      </c>
      <c r="P313" s="290" t="str">
        <f t="shared" si="28"/>
        <v>ND</v>
      </c>
      <c r="Q313" s="291" t="str">
        <f t="shared" si="29"/>
        <v>ND</v>
      </c>
      <c r="R313" s="292" t="str">
        <f t="shared" si="30"/>
        <v>ND</v>
      </c>
    </row>
    <row r="314" spans="1:18" ht="65.25" customHeight="1" x14ac:dyDescent="0.25">
      <c r="A314" s="74">
        <v>308</v>
      </c>
      <c r="B314" s="283"/>
      <c r="C314" s="284"/>
      <c r="D314" s="284"/>
      <c r="E314" s="284"/>
      <c r="F314" s="284"/>
      <c r="G314" s="284" t="s">
        <v>27</v>
      </c>
      <c r="H314" s="284"/>
      <c r="I314" s="285"/>
      <c r="J314" s="284" t="s">
        <v>27</v>
      </c>
      <c r="K314" s="284" t="s">
        <v>27</v>
      </c>
      <c r="L314" s="286"/>
      <c r="M314" s="287" t="str">
        <f t="shared" si="27"/>
        <v>ND</v>
      </c>
      <c r="N314" s="288" t="str">
        <f t="shared" si="25"/>
        <v>ND</v>
      </c>
      <c r="O314" s="289" t="str">
        <f t="shared" si="26"/>
        <v>ND</v>
      </c>
      <c r="P314" s="290" t="str">
        <f t="shared" si="28"/>
        <v>ND</v>
      </c>
      <c r="Q314" s="291" t="str">
        <f t="shared" si="29"/>
        <v>ND</v>
      </c>
      <c r="R314" s="292" t="str">
        <f t="shared" si="30"/>
        <v>ND</v>
      </c>
    </row>
    <row r="315" spans="1:18" ht="65.25" customHeight="1" x14ac:dyDescent="0.25">
      <c r="A315" s="74">
        <v>309</v>
      </c>
      <c r="B315" s="283"/>
      <c r="C315" s="284"/>
      <c r="D315" s="284"/>
      <c r="E315" s="284"/>
      <c r="F315" s="284"/>
      <c r="G315" s="284" t="s">
        <v>27</v>
      </c>
      <c r="H315" s="284"/>
      <c r="I315" s="285"/>
      <c r="J315" s="284" t="s">
        <v>27</v>
      </c>
      <c r="K315" s="284" t="s">
        <v>27</v>
      </c>
      <c r="L315" s="286"/>
      <c r="M315" s="287" t="str">
        <f t="shared" si="27"/>
        <v>ND</v>
      </c>
      <c r="N315" s="288" t="str">
        <f t="shared" si="25"/>
        <v>ND</v>
      </c>
      <c r="O315" s="289" t="str">
        <f t="shared" si="26"/>
        <v>ND</v>
      </c>
      <c r="P315" s="290" t="str">
        <f t="shared" si="28"/>
        <v>ND</v>
      </c>
      <c r="Q315" s="291" t="str">
        <f t="shared" si="29"/>
        <v>ND</v>
      </c>
      <c r="R315" s="292" t="str">
        <f t="shared" si="30"/>
        <v>ND</v>
      </c>
    </row>
    <row r="316" spans="1:18" ht="65.25" customHeight="1" x14ac:dyDescent="0.25">
      <c r="A316" s="74">
        <v>310</v>
      </c>
      <c r="B316" s="283"/>
      <c r="C316" s="284"/>
      <c r="D316" s="284"/>
      <c r="E316" s="284"/>
      <c r="F316" s="284"/>
      <c r="G316" s="284" t="s">
        <v>27</v>
      </c>
      <c r="H316" s="284"/>
      <c r="I316" s="285"/>
      <c r="J316" s="284" t="s">
        <v>27</v>
      </c>
      <c r="K316" s="284" t="s">
        <v>27</v>
      </c>
      <c r="L316" s="286"/>
      <c r="M316" s="287" t="str">
        <f t="shared" si="27"/>
        <v>ND</v>
      </c>
      <c r="N316" s="288" t="str">
        <f t="shared" si="25"/>
        <v>ND</v>
      </c>
      <c r="O316" s="289" t="str">
        <f t="shared" si="26"/>
        <v>ND</v>
      </c>
      <c r="P316" s="290" t="str">
        <f t="shared" si="28"/>
        <v>ND</v>
      </c>
      <c r="Q316" s="291" t="str">
        <f t="shared" si="29"/>
        <v>ND</v>
      </c>
      <c r="R316" s="292" t="str">
        <f t="shared" si="30"/>
        <v>ND</v>
      </c>
    </row>
    <row r="317" spans="1:18" ht="65.25" customHeight="1" x14ac:dyDescent="0.25">
      <c r="A317" s="74">
        <v>311</v>
      </c>
      <c r="B317" s="283"/>
      <c r="C317" s="284"/>
      <c r="D317" s="284"/>
      <c r="E317" s="284"/>
      <c r="F317" s="284"/>
      <c r="G317" s="284" t="s">
        <v>27</v>
      </c>
      <c r="H317" s="284"/>
      <c r="I317" s="285"/>
      <c r="J317" s="284" t="s">
        <v>27</v>
      </c>
      <c r="K317" s="284" t="s">
        <v>27</v>
      </c>
      <c r="L317" s="286"/>
      <c r="M317" s="287" t="str">
        <f t="shared" si="27"/>
        <v>ND</v>
      </c>
      <c r="N317" s="288" t="str">
        <f t="shared" si="25"/>
        <v>ND</v>
      </c>
      <c r="O317" s="289" t="str">
        <f t="shared" si="26"/>
        <v>ND</v>
      </c>
      <c r="P317" s="290" t="str">
        <f t="shared" si="28"/>
        <v>ND</v>
      </c>
      <c r="Q317" s="291" t="str">
        <f t="shared" si="29"/>
        <v>ND</v>
      </c>
      <c r="R317" s="292" t="str">
        <f t="shared" si="30"/>
        <v>ND</v>
      </c>
    </row>
    <row r="318" spans="1:18" ht="65.25" customHeight="1" x14ac:dyDescent="0.25">
      <c r="A318" s="74">
        <v>312</v>
      </c>
      <c r="B318" s="283"/>
      <c r="C318" s="284"/>
      <c r="D318" s="284"/>
      <c r="E318" s="284"/>
      <c r="F318" s="284"/>
      <c r="G318" s="284" t="s">
        <v>27</v>
      </c>
      <c r="H318" s="284"/>
      <c r="I318" s="285"/>
      <c r="J318" s="284" t="s">
        <v>27</v>
      </c>
      <c r="K318" s="284" t="s">
        <v>27</v>
      </c>
      <c r="L318" s="286"/>
      <c r="M318" s="287" t="str">
        <f t="shared" si="27"/>
        <v>ND</v>
      </c>
      <c r="N318" s="288" t="str">
        <f t="shared" si="25"/>
        <v>ND</v>
      </c>
      <c r="O318" s="289" t="str">
        <f t="shared" si="26"/>
        <v>ND</v>
      </c>
      <c r="P318" s="290" t="str">
        <f t="shared" si="28"/>
        <v>ND</v>
      </c>
      <c r="Q318" s="291" t="str">
        <f t="shared" si="29"/>
        <v>ND</v>
      </c>
      <c r="R318" s="292" t="str">
        <f t="shared" si="30"/>
        <v>ND</v>
      </c>
    </row>
    <row r="319" spans="1:18" ht="65.25" customHeight="1" x14ac:dyDescent="0.25">
      <c r="A319" s="74">
        <v>313</v>
      </c>
      <c r="B319" s="283"/>
      <c r="C319" s="284"/>
      <c r="D319" s="284"/>
      <c r="E319" s="284"/>
      <c r="F319" s="284"/>
      <c r="G319" s="284" t="s">
        <v>27</v>
      </c>
      <c r="H319" s="284"/>
      <c r="I319" s="285"/>
      <c r="J319" s="284" t="s">
        <v>27</v>
      </c>
      <c r="K319" s="284" t="s">
        <v>27</v>
      </c>
      <c r="L319" s="286"/>
      <c r="M319" s="287" t="str">
        <f t="shared" si="27"/>
        <v>ND</v>
      </c>
      <c r="N319" s="288" t="str">
        <f t="shared" si="25"/>
        <v>ND</v>
      </c>
      <c r="O319" s="289" t="str">
        <f t="shared" si="26"/>
        <v>ND</v>
      </c>
      <c r="P319" s="290" t="str">
        <f t="shared" si="28"/>
        <v>ND</v>
      </c>
      <c r="Q319" s="291" t="str">
        <f t="shared" si="29"/>
        <v>ND</v>
      </c>
      <c r="R319" s="292" t="str">
        <f t="shared" si="30"/>
        <v>ND</v>
      </c>
    </row>
    <row r="320" spans="1:18" ht="65.25" customHeight="1" x14ac:dyDescent="0.25">
      <c r="A320" s="74">
        <v>314</v>
      </c>
      <c r="B320" s="283"/>
      <c r="C320" s="284"/>
      <c r="D320" s="284"/>
      <c r="E320" s="284"/>
      <c r="F320" s="284"/>
      <c r="G320" s="284" t="s">
        <v>27</v>
      </c>
      <c r="H320" s="284"/>
      <c r="I320" s="285"/>
      <c r="J320" s="284" t="s">
        <v>27</v>
      </c>
      <c r="K320" s="284" t="s">
        <v>27</v>
      </c>
      <c r="L320" s="286"/>
      <c r="M320" s="287" t="str">
        <f t="shared" si="27"/>
        <v>ND</v>
      </c>
      <c r="N320" s="288" t="str">
        <f t="shared" si="25"/>
        <v>ND</v>
      </c>
      <c r="O320" s="289" t="str">
        <f t="shared" si="26"/>
        <v>ND</v>
      </c>
      <c r="P320" s="290" t="str">
        <f t="shared" si="28"/>
        <v>ND</v>
      </c>
      <c r="Q320" s="291" t="str">
        <f t="shared" si="29"/>
        <v>ND</v>
      </c>
      <c r="R320" s="292" t="str">
        <f t="shared" si="30"/>
        <v>ND</v>
      </c>
    </row>
    <row r="321" spans="1:18" ht="65.25" customHeight="1" x14ac:dyDescent="0.25">
      <c r="A321" s="74">
        <v>315</v>
      </c>
      <c r="B321" s="283"/>
      <c r="C321" s="284"/>
      <c r="D321" s="284"/>
      <c r="E321" s="284"/>
      <c r="F321" s="284"/>
      <c r="G321" s="284" t="s">
        <v>27</v>
      </c>
      <c r="H321" s="284"/>
      <c r="I321" s="285"/>
      <c r="J321" s="284" t="s">
        <v>27</v>
      </c>
      <c r="K321" s="284" t="s">
        <v>27</v>
      </c>
      <c r="L321" s="286"/>
      <c r="M321" s="287" t="str">
        <f t="shared" si="27"/>
        <v>ND</v>
      </c>
      <c r="N321" s="288" t="str">
        <f t="shared" si="25"/>
        <v>ND</v>
      </c>
      <c r="O321" s="289" t="str">
        <f t="shared" si="26"/>
        <v>ND</v>
      </c>
      <c r="P321" s="290" t="str">
        <f t="shared" si="28"/>
        <v>ND</v>
      </c>
      <c r="Q321" s="291" t="str">
        <f t="shared" si="29"/>
        <v>ND</v>
      </c>
      <c r="R321" s="292" t="str">
        <f t="shared" si="30"/>
        <v>ND</v>
      </c>
    </row>
    <row r="322" spans="1:18" ht="65.25" customHeight="1" x14ac:dyDescent="0.25">
      <c r="A322" s="74">
        <v>316</v>
      </c>
      <c r="B322" s="283"/>
      <c r="C322" s="284"/>
      <c r="D322" s="284"/>
      <c r="E322" s="284"/>
      <c r="F322" s="284"/>
      <c r="G322" s="284" t="s">
        <v>27</v>
      </c>
      <c r="H322" s="284"/>
      <c r="I322" s="285"/>
      <c r="J322" s="284" t="s">
        <v>27</v>
      </c>
      <c r="K322" s="284" t="s">
        <v>27</v>
      </c>
      <c r="L322" s="286"/>
      <c r="M322" s="287" t="str">
        <f t="shared" si="27"/>
        <v>ND</v>
      </c>
      <c r="N322" s="288" t="str">
        <f t="shared" si="25"/>
        <v>ND</v>
      </c>
      <c r="O322" s="289" t="str">
        <f t="shared" si="26"/>
        <v>ND</v>
      </c>
      <c r="P322" s="290" t="str">
        <f t="shared" si="28"/>
        <v>ND</v>
      </c>
      <c r="Q322" s="291" t="str">
        <f t="shared" si="29"/>
        <v>ND</v>
      </c>
      <c r="R322" s="292" t="str">
        <f t="shared" si="30"/>
        <v>ND</v>
      </c>
    </row>
    <row r="323" spans="1:18" ht="65.25" customHeight="1" x14ac:dyDescent="0.25">
      <c r="A323" s="74">
        <v>317</v>
      </c>
      <c r="B323" s="283"/>
      <c r="C323" s="284"/>
      <c r="D323" s="284"/>
      <c r="E323" s="284"/>
      <c r="F323" s="284"/>
      <c r="G323" s="284" t="s">
        <v>27</v>
      </c>
      <c r="H323" s="284"/>
      <c r="I323" s="285"/>
      <c r="J323" s="284" t="s">
        <v>27</v>
      </c>
      <c r="K323" s="284" t="s">
        <v>27</v>
      </c>
      <c r="L323" s="286"/>
      <c r="M323" s="287" t="str">
        <f t="shared" si="27"/>
        <v>ND</v>
      </c>
      <c r="N323" s="288" t="str">
        <f t="shared" si="25"/>
        <v>ND</v>
      </c>
      <c r="O323" s="289" t="str">
        <f t="shared" si="26"/>
        <v>ND</v>
      </c>
      <c r="P323" s="290" t="str">
        <f t="shared" si="28"/>
        <v>ND</v>
      </c>
      <c r="Q323" s="291" t="str">
        <f t="shared" si="29"/>
        <v>ND</v>
      </c>
      <c r="R323" s="292" t="str">
        <f t="shared" si="30"/>
        <v>ND</v>
      </c>
    </row>
    <row r="324" spans="1:18" ht="65.25" customHeight="1" x14ac:dyDescent="0.25">
      <c r="A324" s="74">
        <v>318</v>
      </c>
      <c r="B324" s="283"/>
      <c r="C324" s="284"/>
      <c r="D324" s="284"/>
      <c r="E324" s="284"/>
      <c r="F324" s="284"/>
      <c r="G324" s="284" t="s">
        <v>27</v>
      </c>
      <c r="H324" s="284"/>
      <c r="I324" s="285"/>
      <c r="J324" s="284" t="s">
        <v>27</v>
      </c>
      <c r="K324" s="284" t="s">
        <v>27</v>
      </c>
      <c r="L324" s="286"/>
      <c r="M324" s="287" t="str">
        <f t="shared" si="27"/>
        <v>ND</v>
      </c>
      <c r="N324" s="288" t="str">
        <f t="shared" si="25"/>
        <v>ND</v>
      </c>
      <c r="O324" s="289" t="str">
        <f t="shared" si="26"/>
        <v>ND</v>
      </c>
      <c r="P324" s="290" t="str">
        <f t="shared" si="28"/>
        <v>ND</v>
      </c>
      <c r="Q324" s="291" t="str">
        <f t="shared" si="29"/>
        <v>ND</v>
      </c>
      <c r="R324" s="292" t="str">
        <f t="shared" si="30"/>
        <v>ND</v>
      </c>
    </row>
    <row r="325" spans="1:18" ht="65.25" customHeight="1" x14ac:dyDescent="0.25">
      <c r="A325" s="74">
        <v>319</v>
      </c>
      <c r="B325" s="283"/>
      <c r="C325" s="284"/>
      <c r="D325" s="284"/>
      <c r="E325" s="284"/>
      <c r="F325" s="284"/>
      <c r="G325" s="284" t="s">
        <v>27</v>
      </c>
      <c r="H325" s="284"/>
      <c r="I325" s="285"/>
      <c r="J325" s="284" t="s">
        <v>27</v>
      </c>
      <c r="K325" s="284" t="s">
        <v>27</v>
      </c>
      <c r="L325" s="286"/>
      <c r="M325" s="287" t="str">
        <f t="shared" si="27"/>
        <v>ND</v>
      </c>
      <c r="N325" s="288" t="str">
        <f t="shared" si="25"/>
        <v>ND</v>
      </c>
      <c r="O325" s="289" t="str">
        <f t="shared" si="26"/>
        <v>ND</v>
      </c>
      <c r="P325" s="290" t="str">
        <f t="shared" si="28"/>
        <v>ND</v>
      </c>
      <c r="Q325" s="291" t="str">
        <f t="shared" si="29"/>
        <v>ND</v>
      </c>
      <c r="R325" s="292" t="str">
        <f t="shared" si="30"/>
        <v>ND</v>
      </c>
    </row>
    <row r="326" spans="1:18" ht="65.25" customHeight="1" x14ac:dyDescent="0.25">
      <c r="A326" s="74">
        <v>320</v>
      </c>
      <c r="B326" s="283"/>
      <c r="C326" s="284"/>
      <c r="D326" s="284"/>
      <c r="E326" s="284"/>
      <c r="F326" s="284"/>
      <c r="G326" s="284" t="s">
        <v>27</v>
      </c>
      <c r="H326" s="284"/>
      <c r="I326" s="285"/>
      <c r="J326" s="284" t="s">
        <v>27</v>
      </c>
      <c r="K326" s="284" t="s">
        <v>27</v>
      </c>
      <c r="L326" s="286"/>
      <c r="M326" s="287" t="str">
        <f t="shared" si="27"/>
        <v>ND</v>
      </c>
      <c r="N326" s="288" t="str">
        <f t="shared" si="25"/>
        <v>ND</v>
      </c>
      <c r="O326" s="289" t="str">
        <f t="shared" si="26"/>
        <v>ND</v>
      </c>
      <c r="P326" s="290" t="str">
        <f t="shared" si="28"/>
        <v>ND</v>
      </c>
      <c r="Q326" s="291" t="str">
        <f t="shared" si="29"/>
        <v>ND</v>
      </c>
      <c r="R326" s="292" t="str">
        <f t="shared" si="30"/>
        <v>ND</v>
      </c>
    </row>
    <row r="327" spans="1:18" ht="65.25" customHeight="1" x14ac:dyDescent="0.25">
      <c r="A327" s="74">
        <v>321</v>
      </c>
      <c r="B327" s="283"/>
      <c r="C327" s="284"/>
      <c r="D327" s="284"/>
      <c r="E327" s="284"/>
      <c r="F327" s="284"/>
      <c r="G327" s="284" t="s">
        <v>27</v>
      </c>
      <c r="H327" s="284"/>
      <c r="I327" s="285"/>
      <c r="J327" s="284" t="s">
        <v>27</v>
      </c>
      <c r="K327" s="284" t="s">
        <v>27</v>
      </c>
      <c r="L327" s="286"/>
      <c r="M327" s="287" t="str">
        <f t="shared" si="27"/>
        <v>ND</v>
      </c>
      <c r="N327" s="288" t="str">
        <f t="shared" ref="N327:N390" si="31">IF(ISERROR(IF(OR(G327="Vélo",G327="Marche"),"NA",IF(AND(G327="Covoiturage avec d'autres MO",J327="Véhicule léger"),I327*gj_km_vehicule_leger_essence/2,IF(AND(G327="Covoiturage avec d'autres MO",J327="Minifourgonnette, VUS, camionnette"),I327*gj_km_camion_leger_essence/2,IF(AND(G327="Covoiturage avec d'autres MO",J327="Véhicule hybride"),I327*gj_km_vehicule_hybride/2,IF(AND(G327="Covoiturage avec d'autres MO",J327="Véhicule hybride rechargeable"),I327*gj_km_vehicule_hybride_rechargeable/2,IF(AND(OR(G327="Taxi",G327="Covoiturage"),J327="Véhicule léger"),I327*gj_km_vehicule_leger_essence,IF(AND(OR(G327="Taxi",G327="Covoiturage"),J327="Minifourgonnette, VUS, camionnette"),I327*gj_km_camion_leger_essence,IF(J327="Véhicule 100 % électrique",I327*gj_km_vehicule_100pc_electrique,IF(J327="Véhicule hybride",I327*gj_km_vehicule_hybride,IF(J327="Véhicule hybride rechargeable",I327*gj_km_vehicule_hybride_rechargeable,IF(K327="Essence",M327*gj_l_essence,IF(K327="Diesel",M327*gj_l_diesel,IF(G327="Avion - courte distance (plus petit ou égal à 499 km)",I327*gj_km_avion_courte_distance,IF(G327="Avion - moyenne distance (entre 500 km et 1599 km)",I327*gj_km_avion_moyenne_distance,IF(G327="Avion - longue distance (1600 km et plus)",I327*gj_km_avion_longue_distance,IF(G327="Autobus urbain",I327*gj_km_autobus_urbain,IF(G327="Autobus interurbain",I327*gj_km_autobus_interurbain,IF(G327="Train",I327*gj_km_train,IF(G327="Métro",I327*gj_km_metro,"ND")))))))))))))))))))),"ND",IF(OR(G327="Vélo",G327="Marche"),"NA",IF(AND(G327="Covoiturage avec d'autres MO",J327="Véhicule léger"),I327*gj_km_vehicule_leger_essence/2,IF(AND(G327="Covoiturage avec d'autres MO",J327="Minifourgonnette, VUS, camionnette"),I327*gj_km_camion_leger_essence/2,IF(AND(G327="Covoiturage avec d'autres MO",J327="Véhicule hybride"),I327*gj_km_vehicule_hybride/2,IF(AND(G327="Covoiturage avec d'autres MO",J327="Véhicule hybride rechargeable"),I327*gj_km_vehicule_hybride_rechargeable/2,IF(AND(OR(G327="Taxi",G327="Covoiturage"),J327="Véhicule léger"),I327*gj_km_vehicule_leger_essence,IF(AND(OR(G327="Taxi",G327="Covoiturage"),J327="Minifourgonnette, VUS, camionnette"),I327*gj_km_camion_leger_essence,IF(J327="Véhicule 100 % électrique",I327*gj_km_vehicule_100pc_electrique,IF(J327="Véhicule hybride",I327*gj_km_vehicule_hybride,IF(J327="Véhicule hybride rechargeable",I327*gj_km_vehicule_hybride_rechargeable,IF(K327="Essence",M327*gj_l_essence,IF(K327="Diesel",M327*gj_l_diesel,IF(G327="Avion - courte distance (plus petit ou égal à 499 km)",I327*gj_km_avion_courte_distance,IF(G327="Avion - moyenne distance (entre 500 km et 1599 km)",I327*gj_km_avion_moyenne_distance,IF(G327="Avion - longue distance (1600 km et plus)",I327*gj_km_avion_longue_distance,IF(G327="Autobus urbain",I327*gj_km_autobus_urbain,IF(G327="Autobus interurbain",I327*gj_km_autobus_interurbain,IF(G327="Train",I327*gj_km_train,IF(G327="Métro",I327*gj_km_metro,"ND"))))))))))))))))))))</f>
        <v>ND</v>
      </c>
      <c r="O327" s="289" t="str">
        <f t="shared" ref="O327:O390" si="32">IF(ISERROR(IF(OR(G327="Vélo",G327="Marche",J327="Véhicule 100 % électrique"),0,IF(AND(G327="Covoiturage avec d'autres MO",J327="Véhicule léger"),I327*tonCO2eq_km_vehicule_leger_essence/2,IF(AND(G327="Covoiturage avec d'autres MO",J327="Minifourgonnette, VUS, camionnette"),I327*tonCO2eq_km_camion_leger_essence/2,IF(AND(G327="Covoiturage avec d'autres MO",J327="Véhicule hybride"),I327*tonCO2eq_km_vehicule_hybride/2,IF(AND(G327="Covoiturage avec d'autres MO",J327="Véhicule hybride rechargeable"),I327*tonCO2eq_km_vehicule_hybride_rechargeable/2,IF(AND(OR(G327="Covoiturage",G327="Taxi"),J327="Véhicule léger"),I327*tonCO2eq_km_vehicule_leger_essence,IF(AND(OR(G327="Covoiturage",G327="Taxi"),J327="Minifourgonnette, VUS, camionnette"),I327*tonCO2eq_km_camion_leger_essence,IF(J327="Véhicule hybride",I327*tonCO2eq_km_vehicule_hybride,IF(J327="Véhicule hybride rechargeable",I327*tonCO2eq_km_vehicule_hybride_rechargeable,IF(AND(J327="Véhicule léger",K327="Essence"),M327*tonCO2eq_l_essence_vehicule_leger,IF(AND(J327="Véhicule léger",K327="Diesel"),M327*tonCO2eq_l_diesel_vehicule_leger,IF(AND(J327="Minifourgonnette, VUS, camionnette",K327="Essence"),M327*tonCO2eq_l_essence_camion_leger,IF(AND(J327="Minifourgonnette, VUS, camionnette",K327="Diesel"),M327*tonCO2eq_l_diesel_camion_leger,IF(G327="Avion - courte distance (plus petit ou égal à 499 km)",I327*tonCO2eq_km_avion_courte_distance,IF(G327="Avion - moyenne distance (entre 500 km et 1599 km)",I327*tonCO2eq_km_avion_moyenne_distance,IF(G327="Avion - longue distance (1600 km et plus)",I327*tonCO2eq_km_avion_longue_distance,IF(G327="Autobus urbain",I327*tonCO2eq_km_autobus_urbain,IF(G327="Autobus interurbain",I327*tonCO2eq_km_autobus_interurbain,IF(G327="Train",I327*tonCO2eq_km_train,IF(G327="Métro",I327*tonCO2eq_km_metro,"ND"))))))))))))))))))))),"ND",IF(OR(G327="Vélo",G327="Marche",J327="Véhicule 100 % électrique"),0,IF(AND(G327="Covoiturage avec d'autres MO",J327="Véhicule léger"),I327*tonCO2eq_km_vehicule_leger_essence/2,IF(AND(G327="Covoiturage avec d'autres MO",J327="Minifourgonnette, VUS, camionnette"),I327*tonCO2eq_km_camion_leger_essence/2,IF(AND(G327="Covoiturage avec d'autres MO",J327="Véhicule hybride"),I327*tonCO2eq_km_vehicule_hybride/2,IF(AND(G327="Covoiturage avec d'autres MO",J327="Véhicule hybride rechargeable"),I327*tonCO2eq_km_vehicule_hybride_rechargeable/2,IF(AND(OR(G327="Covoiturage",G327="Taxi"),J327="Véhicule léger"),I327*tonCO2eq_km_vehicule_leger_essence,IF(AND(OR(G327="Covoiturage",G327="Taxi"),J327="Minifourgonnette, VUS, camionnette"),I327*tonCO2eq_km_camion_leger_essence,IF(J327="Véhicule hybride",I327*tonCO2eq_km_vehicule_hybride,IF(J327="Véhicule hybride rechargeable",I327*tonCO2eq_km_vehicule_hybride_rechargeable,IF(AND(J327="Véhicule léger",K327="Essence"),M327*tonCO2eq_l_essence_vehicule_leger,IF(AND(J327="Véhicule léger",K327="Diesel"),M327*tonCO2eq_l_diesel_vehicule_leger,IF(AND(J327="Minifourgonnette, VUS, camionnette",K327="Essence"),M327*tonCO2eq_l_essence_camion_leger,IF(AND(J327="Minifourgonnette, VUS, camionnette",K327="Diesel"),M327*tonCO2eq_l_diesel_camion_leger,IF(G327="Avion - courte distance (plus petit ou égal à 499 km)",I327*tonCO2eq_km_avion_courte_distance,IF(G327="Avion - moyenne distance (entre 500 km et 1599 km)",I327*tonCO2eq_km_avion_moyenne_distance,IF(G327="Avion - longue distance (1600 km et plus)",I327*tonCO2eq_km_avion_longue_distance,IF(G327="Autobus urbain",I327*tonCO2eq_km_autobus_urbain,IF(G327="Autobus interurbain",I327*tonCO2eq_km_autobus_interurbain,IF(G327="Train",I327*tonCO2eq_km_train,IF(G327="Métro",I327*tonCO2eq_km_metro,"ND")))))))))))))))))))))</f>
        <v>ND</v>
      </c>
      <c r="P327" s="290" t="str">
        <f t="shared" si="28"/>
        <v>ND</v>
      </c>
      <c r="Q327" s="291" t="str">
        <f t="shared" si="29"/>
        <v>ND</v>
      </c>
      <c r="R327" s="292" t="str">
        <f t="shared" si="30"/>
        <v>ND</v>
      </c>
    </row>
    <row r="328" spans="1:18" ht="65.25" customHeight="1" x14ac:dyDescent="0.25">
      <c r="A328" s="74">
        <v>322</v>
      </c>
      <c r="B328" s="283"/>
      <c r="C328" s="284"/>
      <c r="D328" s="284"/>
      <c r="E328" s="284"/>
      <c r="F328" s="284"/>
      <c r="G328" s="284" t="s">
        <v>27</v>
      </c>
      <c r="H328" s="284"/>
      <c r="I328" s="285"/>
      <c r="J328" s="284" t="s">
        <v>27</v>
      </c>
      <c r="K328" s="284" t="s">
        <v>27</v>
      </c>
      <c r="L328" s="286"/>
      <c r="M328" s="287" t="str">
        <f t="shared" ref="M328:M391" si="33">IF(ISERROR(IF(OR(G328="Marche",G328="Vélo"),"NA",IF(J328="Véhicule 100 % électrique",0,IF(AND(G328="Covoiturage avec d'autres MO",J328="Véhicule léger"),I328*l_km_vehicule_leger/2,IF(AND(G328="Covoiturage avec d'autres MO",J328="Minifourgonnette, VUS, camionnette"),I328*l_km_camion_leger/2,IF(AND(G328="Covoiturage avec d'autres MO",J328="Véhicule hybride"),I328*l_km_vehicule_hybride/2,IF(AND(G328="Covoiturage avec d'autres MO",J328="Véhicule hybride rechargeable"),I328*l_km_vehicule_hybride_rechargeable/2,IF(J328="Véhicule hybride",I328*l_km_vehicule_hybride,IF(J328="Véhicule hybride rechargeable",I328*l_km_vehicule_hybride_rechargeable,IF(J328="Véhicule léger",I328*l_km_vehicule_leger,IF(J328="Minifourgonnette, VUS, camionnette",I328*l_km_camion_leger,"ND"))))))))))),"ND",IF(OR(G328="Marche",G328="Vélo"),"NA",IF(J328="Véhicule 100 % électrique",0,IF(AND(G328="Covoiturage avec d'autres MO",J328="Véhicule léger"),I328*l_km_vehicule_leger/2,IF(AND(G328="Covoiturage avec d'autres MO",J328="Minifourgonnette, VUS, camionnette"),I328*l_km_camion_leger/2,IF(AND(G328="Covoiturage avec d'autres MO",J328="Véhicule hybride"),I328*l_km_vehicule_hybride/2,IF(AND(G328="Covoiturage avec d'autres MO",J328="Véhicule hybride rechargeable"),I328*l_km_vehicule_hybride_rechargeable/2,IF(J328="Véhicule hybride",I328*l_km_vehicule_hybride,IF(J328="Véhicule hybride rechargeable",I328*l_km_vehicule_hybride_rechargeable,IF(J328="Véhicule léger",I328*l_km_vehicule_leger,IF(J328="Minifourgonnette, VUS, camionnette",I328*l_km_camion_leger,"ND")))))))))))</f>
        <v>ND</v>
      </c>
      <c r="N328" s="288" t="str">
        <f t="shared" si="31"/>
        <v>ND</v>
      </c>
      <c r="O328" s="289" t="str">
        <f t="shared" si="32"/>
        <v>ND</v>
      </c>
      <c r="P328" s="290" t="str">
        <f t="shared" ref="P328:P391" si="34">IF(ISERROR(O328*1000),"ND",O328*1000)</f>
        <v>ND</v>
      </c>
      <c r="Q328" s="291" t="str">
        <f t="shared" ref="Q328:Q391" si="35">IF(ISERROR(P328/I328),"ND",P328/I328)</f>
        <v>ND</v>
      </c>
      <c r="R328" s="292" t="str">
        <f t="shared" ref="R328:R391" si="36">IF(ISERROR(IF(OR(G328="Autobus interurbain",G328="Autobus urbain",G328="Avion - courte distance (plus petit ou égal à 499 km)",G328="Avion - moyenne distance (entre 500 km et 1599 km)",G328="Avion - longue distance (1600 km et plus)",G328="Métro",G328="Train"),P328,P328/H328)),"ND",IF(OR(G328="Autobus interurbain",G328="Autobus urbain",G328="Avion - courte distance (plus petit ou égal à 499 km)",G328="Avion - moyenne distance (entre 500 km et 1599 km)",G328="Avion - longue distance (1600 km et plus)",G328="Métro",G328="Train"),P328,P328/H328))</f>
        <v>ND</v>
      </c>
    </row>
    <row r="329" spans="1:18" ht="65.25" customHeight="1" x14ac:dyDescent="0.25">
      <c r="A329" s="74">
        <v>323</v>
      </c>
      <c r="B329" s="283"/>
      <c r="C329" s="284"/>
      <c r="D329" s="284"/>
      <c r="E329" s="284"/>
      <c r="F329" s="284"/>
      <c r="G329" s="284" t="s">
        <v>27</v>
      </c>
      <c r="H329" s="284"/>
      <c r="I329" s="285"/>
      <c r="J329" s="284" t="s">
        <v>27</v>
      </c>
      <c r="K329" s="284" t="s">
        <v>27</v>
      </c>
      <c r="L329" s="286"/>
      <c r="M329" s="287" t="str">
        <f t="shared" si="33"/>
        <v>ND</v>
      </c>
      <c r="N329" s="288" t="str">
        <f t="shared" si="31"/>
        <v>ND</v>
      </c>
      <c r="O329" s="289" t="str">
        <f t="shared" si="32"/>
        <v>ND</v>
      </c>
      <c r="P329" s="290" t="str">
        <f t="shared" si="34"/>
        <v>ND</v>
      </c>
      <c r="Q329" s="291" t="str">
        <f t="shared" si="35"/>
        <v>ND</v>
      </c>
      <c r="R329" s="292" t="str">
        <f t="shared" si="36"/>
        <v>ND</v>
      </c>
    </row>
    <row r="330" spans="1:18" ht="65.25" customHeight="1" x14ac:dyDescent="0.25">
      <c r="A330" s="74">
        <v>324</v>
      </c>
      <c r="B330" s="283"/>
      <c r="C330" s="284"/>
      <c r="D330" s="284"/>
      <c r="E330" s="284"/>
      <c r="F330" s="284"/>
      <c r="G330" s="284" t="s">
        <v>27</v>
      </c>
      <c r="H330" s="284"/>
      <c r="I330" s="285"/>
      <c r="J330" s="284" t="s">
        <v>27</v>
      </c>
      <c r="K330" s="284" t="s">
        <v>27</v>
      </c>
      <c r="L330" s="286"/>
      <c r="M330" s="287" t="str">
        <f t="shared" si="33"/>
        <v>ND</v>
      </c>
      <c r="N330" s="288" t="str">
        <f t="shared" si="31"/>
        <v>ND</v>
      </c>
      <c r="O330" s="289" t="str">
        <f t="shared" si="32"/>
        <v>ND</v>
      </c>
      <c r="P330" s="290" t="str">
        <f t="shared" si="34"/>
        <v>ND</v>
      </c>
      <c r="Q330" s="291" t="str">
        <f t="shared" si="35"/>
        <v>ND</v>
      </c>
      <c r="R330" s="292" t="str">
        <f t="shared" si="36"/>
        <v>ND</v>
      </c>
    </row>
    <row r="331" spans="1:18" ht="65.25" customHeight="1" x14ac:dyDescent="0.25">
      <c r="A331" s="74">
        <v>325</v>
      </c>
      <c r="B331" s="283"/>
      <c r="C331" s="284"/>
      <c r="D331" s="284"/>
      <c r="E331" s="284"/>
      <c r="F331" s="284"/>
      <c r="G331" s="284" t="s">
        <v>27</v>
      </c>
      <c r="H331" s="284"/>
      <c r="I331" s="285"/>
      <c r="J331" s="284" t="s">
        <v>27</v>
      </c>
      <c r="K331" s="284" t="s">
        <v>27</v>
      </c>
      <c r="L331" s="286"/>
      <c r="M331" s="287" t="str">
        <f t="shared" si="33"/>
        <v>ND</v>
      </c>
      <c r="N331" s="288" t="str">
        <f t="shared" si="31"/>
        <v>ND</v>
      </c>
      <c r="O331" s="289" t="str">
        <f t="shared" si="32"/>
        <v>ND</v>
      </c>
      <c r="P331" s="290" t="str">
        <f t="shared" si="34"/>
        <v>ND</v>
      </c>
      <c r="Q331" s="291" t="str">
        <f t="shared" si="35"/>
        <v>ND</v>
      </c>
      <c r="R331" s="292" t="str">
        <f t="shared" si="36"/>
        <v>ND</v>
      </c>
    </row>
    <row r="332" spans="1:18" ht="65.25" customHeight="1" x14ac:dyDescent="0.25">
      <c r="A332" s="74">
        <v>326</v>
      </c>
      <c r="B332" s="283"/>
      <c r="C332" s="284"/>
      <c r="D332" s="284"/>
      <c r="E332" s="284"/>
      <c r="F332" s="284"/>
      <c r="G332" s="284" t="s">
        <v>27</v>
      </c>
      <c r="H332" s="284"/>
      <c r="I332" s="285"/>
      <c r="J332" s="284" t="s">
        <v>27</v>
      </c>
      <c r="K332" s="284" t="s">
        <v>27</v>
      </c>
      <c r="L332" s="286"/>
      <c r="M332" s="287" t="str">
        <f t="shared" si="33"/>
        <v>ND</v>
      </c>
      <c r="N332" s="288" t="str">
        <f t="shared" si="31"/>
        <v>ND</v>
      </c>
      <c r="O332" s="289" t="str">
        <f t="shared" si="32"/>
        <v>ND</v>
      </c>
      <c r="P332" s="290" t="str">
        <f t="shared" si="34"/>
        <v>ND</v>
      </c>
      <c r="Q332" s="291" t="str">
        <f t="shared" si="35"/>
        <v>ND</v>
      </c>
      <c r="R332" s="292" t="str">
        <f t="shared" si="36"/>
        <v>ND</v>
      </c>
    </row>
    <row r="333" spans="1:18" ht="65.25" customHeight="1" x14ac:dyDescent="0.25">
      <c r="A333" s="74">
        <v>327</v>
      </c>
      <c r="B333" s="283"/>
      <c r="C333" s="284"/>
      <c r="D333" s="284"/>
      <c r="E333" s="284"/>
      <c r="F333" s="284"/>
      <c r="G333" s="284" t="s">
        <v>27</v>
      </c>
      <c r="H333" s="284"/>
      <c r="I333" s="285"/>
      <c r="J333" s="284" t="s">
        <v>27</v>
      </c>
      <c r="K333" s="284" t="s">
        <v>27</v>
      </c>
      <c r="L333" s="286"/>
      <c r="M333" s="287" t="str">
        <f t="shared" si="33"/>
        <v>ND</v>
      </c>
      <c r="N333" s="288" t="str">
        <f t="shared" si="31"/>
        <v>ND</v>
      </c>
      <c r="O333" s="289" t="str">
        <f t="shared" si="32"/>
        <v>ND</v>
      </c>
      <c r="P333" s="290" t="str">
        <f t="shared" si="34"/>
        <v>ND</v>
      </c>
      <c r="Q333" s="291" t="str">
        <f t="shared" si="35"/>
        <v>ND</v>
      </c>
      <c r="R333" s="292" t="str">
        <f t="shared" si="36"/>
        <v>ND</v>
      </c>
    </row>
    <row r="334" spans="1:18" ht="65.25" customHeight="1" x14ac:dyDescent="0.25">
      <c r="A334" s="74">
        <v>328</v>
      </c>
      <c r="B334" s="283"/>
      <c r="C334" s="284"/>
      <c r="D334" s="284"/>
      <c r="E334" s="284"/>
      <c r="F334" s="284"/>
      <c r="G334" s="284" t="s">
        <v>27</v>
      </c>
      <c r="H334" s="284"/>
      <c r="I334" s="285"/>
      <c r="J334" s="284" t="s">
        <v>27</v>
      </c>
      <c r="K334" s="284" t="s">
        <v>27</v>
      </c>
      <c r="L334" s="286"/>
      <c r="M334" s="287" t="str">
        <f t="shared" si="33"/>
        <v>ND</v>
      </c>
      <c r="N334" s="288" t="str">
        <f t="shared" si="31"/>
        <v>ND</v>
      </c>
      <c r="O334" s="289" t="str">
        <f t="shared" si="32"/>
        <v>ND</v>
      </c>
      <c r="P334" s="290" t="str">
        <f t="shared" si="34"/>
        <v>ND</v>
      </c>
      <c r="Q334" s="291" t="str">
        <f t="shared" si="35"/>
        <v>ND</v>
      </c>
      <c r="R334" s="292" t="str">
        <f t="shared" si="36"/>
        <v>ND</v>
      </c>
    </row>
    <row r="335" spans="1:18" ht="65.25" customHeight="1" x14ac:dyDescent="0.25">
      <c r="A335" s="74">
        <v>329</v>
      </c>
      <c r="B335" s="283"/>
      <c r="C335" s="284"/>
      <c r="D335" s="284"/>
      <c r="E335" s="284"/>
      <c r="F335" s="284"/>
      <c r="G335" s="284" t="s">
        <v>27</v>
      </c>
      <c r="H335" s="284"/>
      <c r="I335" s="285"/>
      <c r="J335" s="284" t="s">
        <v>27</v>
      </c>
      <c r="K335" s="284" t="s">
        <v>27</v>
      </c>
      <c r="L335" s="286"/>
      <c r="M335" s="287" t="str">
        <f t="shared" si="33"/>
        <v>ND</v>
      </c>
      <c r="N335" s="288" t="str">
        <f t="shared" si="31"/>
        <v>ND</v>
      </c>
      <c r="O335" s="289" t="str">
        <f t="shared" si="32"/>
        <v>ND</v>
      </c>
      <c r="P335" s="290" t="str">
        <f t="shared" si="34"/>
        <v>ND</v>
      </c>
      <c r="Q335" s="291" t="str">
        <f t="shared" si="35"/>
        <v>ND</v>
      </c>
      <c r="R335" s="292" t="str">
        <f t="shared" si="36"/>
        <v>ND</v>
      </c>
    </row>
    <row r="336" spans="1:18" ht="65.25" customHeight="1" x14ac:dyDescent="0.25">
      <c r="A336" s="74">
        <v>330</v>
      </c>
      <c r="B336" s="283"/>
      <c r="C336" s="284"/>
      <c r="D336" s="284"/>
      <c r="E336" s="284"/>
      <c r="F336" s="284"/>
      <c r="G336" s="284" t="s">
        <v>27</v>
      </c>
      <c r="H336" s="284"/>
      <c r="I336" s="285"/>
      <c r="J336" s="284" t="s">
        <v>27</v>
      </c>
      <c r="K336" s="284" t="s">
        <v>27</v>
      </c>
      <c r="L336" s="286"/>
      <c r="M336" s="287" t="str">
        <f t="shared" si="33"/>
        <v>ND</v>
      </c>
      <c r="N336" s="288" t="str">
        <f t="shared" si="31"/>
        <v>ND</v>
      </c>
      <c r="O336" s="289" t="str">
        <f t="shared" si="32"/>
        <v>ND</v>
      </c>
      <c r="P336" s="290" t="str">
        <f t="shared" si="34"/>
        <v>ND</v>
      </c>
      <c r="Q336" s="291" t="str">
        <f t="shared" si="35"/>
        <v>ND</v>
      </c>
      <c r="R336" s="292" t="str">
        <f t="shared" si="36"/>
        <v>ND</v>
      </c>
    </row>
    <row r="337" spans="1:18" ht="65.25" customHeight="1" x14ac:dyDescent="0.25">
      <c r="A337" s="74">
        <v>331</v>
      </c>
      <c r="B337" s="283"/>
      <c r="C337" s="284"/>
      <c r="D337" s="284"/>
      <c r="E337" s="284"/>
      <c r="F337" s="284"/>
      <c r="G337" s="284" t="s">
        <v>27</v>
      </c>
      <c r="H337" s="284"/>
      <c r="I337" s="285"/>
      <c r="J337" s="284" t="s">
        <v>27</v>
      </c>
      <c r="K337" s="284" t="s">
        <v>27</v>
      </c>
      <c r="L337" s="286"/>
      <c r="M337" s="287" t="str">
        <f t="shared" si="33"/>
        <v>ND</v>
      </c>
      <c r="N337" s="288" t="str">
        <f t="shared" si="31"/>
        <v>ND</v>
      </c>
      <c r="O337" s="289" t="str">
        <f t="shared" si="32"/>
        <v>ND</v>
      </c>
      <c r="P337" s="290" t="str">
        <f t="shared" si="34"/>
        <v>ND</v>
      </c>
      <c r="Q337" s="291" t="str">
        <f t="shared" si="35"/>
        <v>ND</v>
      </c>
      <c r="R337" s="292" t="str">
        <f t="shared" si="36"/>
        <v>ND</v>
      </c>
    </row>
    <row r="338" spans="1:18" ht="65.25" customHeight="1" x14ac:dyDescent="0.25">
      <c r="A338" s="74">
        <v>332</v>
      </c>
      <c r="B338" s="283"/>
      <c r="C338" s="284"/>
      <c r="D338" s="284"/>
      <c r="E338" s="284"/>
      <c r="F338" s="284"/>
      <c r="G338" s="284" t="s">
        <v>27</v>
      </c>
      <c r="H338" s="284"/>
      <c r="I338" s="285"/>
      <c r="J338" s="284" t="s">
        <v>27</v>
      </c>
      <c r="K338" s="284" t="s">
        <v>27</v>
      </c>
      <c r="L338" s="286"/>
      <c r="M338" s="287" t="str">
        <f t="shared" si="33"/>
        <v>ND</v>
      </c>
      <c r="N338" s="288" t="str">
        <f t="shared" si="31"/>
        <v>ND</v>
      </c>
      <c r="O338" s="289" t="str">
        <f t="shared" si="32"/>
        <v>ND</v>
      </c>
      <c r="P338" s="290" t="str">
        <f t="shared" si="34"/>
        <v>ND</v>
      </c>
      <c r="Q338" s="291" t="str">
        <f t="shared" si="35"/>
        <v>ND</v>
      </c>
      <c r="R338" s="292" t="str">
        <f t="shared" si="36"/>
        <v>ND</v>
      </c>
    </row>
    <row r="339" spans="1:18" ht="65.25" customHeight="1" x14ac:dyDescent="0.25">
      <c r="A339" s="74">
        <v>333</v>
      </c>
      <c r="B339" s="283"/>
      <c r="C339" s="284"/>
      <c r="D339" s="284"/>
      <c r="E339" s="284"/>
      <c r="F339" s="284"/>
      <c r="G339" s="284" t="s">
        <v>27</v>
      </c>
      <c r="H339" s="284"/>
      <c r="I339" s="285"/>
      <c r="J339" s="284" t="s">
        <v>27</v>
      </c>
      <c r="K339" s="284" t="s">
        <v>27</v>
      </c>
      <c r="L339" s="286"/>
      <c r="M339" s="287" t="str">
        <f t="shared" si="33"/>
        <v>ND</v>
      </c>
      <c r="N339" s="288" t="str">
        <f t="shared" si="31"/>
        <v>ND</v>
      </c>
      <c r="O339" s="289" t="str">
        <f t="shared" si="32"/>
        <v>ND</v>
      </c>
      <c r="P339" s="290" t="str">
        <f t="shared" si="34"/>
        <v>ND</v>
      </c>
      <c r="Q339" s="291" t="str">
        <f t="shared" si="35"/>
        <v>ND</v>
      </c>
      <c r="R339" s="292" t="str">
        <f t="shared" si="36"/>
        <v>ND</v>
      </c>
    </row>
    <row r="340" spans="1:18" ht="65.25" customHeight="1" x14ac:dyDescent="0.25">
      <c r="A340" s="74">
        <v>334</v>
      </c>
      <c r="B340" s="283"/>
      <c r="C340" s="284"/>
      <c r="D340" s="284"/>
      <c r="E340" s="284"/>
      <c r="F340" s="284"/>
      <c r="G340" s="284" t="s">
        <v>27</v>
      </c>
      <c r="H340" s="284"/>
      <c r="I340" s="285"/>
      <c r="J340" s="284" t="s">
        <v>27</v>
      </c>
      <c r="K340" s="284" t="s">
        <v>27</v>
      </c>
      <c r="L340" s="286"/>
      <c r="M340" s="287" t="str">
        <f t="shared" si="33"/>
        <v>ND</v>
      </c>
      <c r="N340" s="288" t="str">
        <f t="shared" si="31"/>
        <v>ND</v>
      </c>
      <c r="O340" s="289" t="str">
        <f t="shared" si="32"/>
        <v>ND</v>
      </c>
      <c r="P340" s="290" t="str">
        <f t="shared" si="34"/>
        <v>ND</v>
      </c>
      <c r="Q340" s="291" t="str">
        <f t="shared" si="35"/>
        <v>ND</v>
      </c>
      <c r="R340" s="292" t="str">
        <f t="shared" si="36"/>
        <v>ND</v>
      </c>
    </row>
    <row r="341" spans="1:18" ht="65.25" customHeight="1" x14ac:dyDescent="0.25">
      <c r="A341" s="74">
        <v>335</v>
      </c>
      <c r="B341" s="283"/>
      <c r="C341" s="284"/>
      <c r="D341" s="284"/>
      <c r="E341" s="284"/>
      <c r="F341" s="284"/>
      <c r="G341" s="284" t="s">
        <v>27</v>
      </c>
      <c r="H341" s="284"/>
      <c r="I341" s="285"/>
      <c r="J341" s="284" t="s">
        <v>27</v>
      </c>
      <c r="K341" s="284" t="s">
        <v>27</v>
      </c>
      <c r="L341" s="286"/>
      <c r="M341" s="287" t="str">
        <f t="shared" si="33"/>
        <v>ND</v>
      </c>
      <c r="N341" s="288" t="str">
        <f t="shared" si="31"/>
        <v>ND</v>
      </c>
      <c r="O341" s="289" t="str">
        <f t="shared" si="32"/>
        <v>ND</v>
      </c>
      <c r="P341" s="290" t="str">
        <f t="shared" si="34"/>
        <v>ND</v>
      </c>
      <c r="Q341" s="291" t="str">
        <f t="shared" si="35"/>
        <v>ND</v>
      </c>
      <c r="R341" s="292" t="str">
        <f t="shared" si="36"/>
        <v>ND</v>
      </c>
    </row>
    <row r="342" spans="1:18" ht="65.25" customHeight="1" x14ac:dyDescent="0.25">
      <c r="A342" s="74">
        <v>336</v>
      </c>
      <c r="B342" s="283"/>
      <c r="C342" s="284"/>
      <c r="D342" s="284"/>
      <c r="E342" s="284"/>
      <c r="F342" s="284"/>
      <c r="G342" s="284" t="s">
        <v>27</v>
      </c>
      <c r="H342" s="284"/>
      <c r="I342" s="285"/>
      <c r="J342" s="284" t="s">
        <v>27</v>
      </c>
      <c r="K342" s="284" t="s">
        <v>27</v>
      </c>
      <c r="L342" s="286"/>
      <c r="M342" s="287" t="str">
        <f t="shared" si="33"/>
        <v>ND</v>
      </c>
      <c r="N342" s="288" t="str">
        <f t="shared" si="31"/>
        <v>ND</v>
      </c>
      <c r="O342" s="289" t="str">
        <f t="shared" si="32"/>
        <v>ND</v>
      </c>
      <c r="P342" s="290" t="str">
        <f t="shared" si="34"/>
        <v>ND</v>
      </c>
      <c r="Q342" s="291" t="str">
        <f t="shared" si="35"/>
        <v>ND</v>
      </c>
      <c r="R342" s="292" t="str">
        <f t="shared" si="36"/>
        <v>ND</v>
      </c>
    </row>
    <row r="343" spans="1:18" ht="65.25" customHeight="1" x14ac:dyDescent="0.25">
      <c r="A343" s="74">
        <v>337</v>
      </c>
      <c r="B343" s="283"/>
      <c r="C343" s="284"/>
      <c r="D343" s="284"/>
      <c r="E343" s="284"/>
      <c r="F343" s="284"/>
      <c r="G343" s="284" t="s">
        <v>27</v>
      </c>
      <c r="H343" s="284"/>
      <c r="I343" s="285"/>
      <c r="J343" s="284" t="s">
        <v>27</v>
      </c>
      <c r="K343" s="284" t="s">
        <v>27</v>
      </c>
      <c r="L343" s="286"/>
      <c r="M343" s="287" t="str">
        <f t="shared" si="33"/>
        <v>ND</v>
      </c>
      <c r="N343" s="288" t="str">
        <f t="shared" si="31"/>
        <v>ND</v>
      </c>
      <c r="O343" s="289" t="str">
        <f t="shared" si="32"/>
        <v>ND</v>
      </c>
      <c r="P343" s="290" t="str">
        <f t="shared" si="34"/>
        <v>ND</v>
      </c>
      <c r="Q343" s="291" t="str">
        <f t="shared" si="35"/>
        <v>ND</v>
      </c>
      <c r="R343" s="292" t="str">
        <f t="shared" si="36"/>
        <v>ND</v>
      </c>
    </row>
    <row r="344" spans="1:18" ht="65.25" customHeight="1" x14ac:dyDescent="0.25">
      <c r="A344" s="74">
        <v>338</v>
      </c>
      <c r="B344" s="283"/>
      <c r="C344" s="284"/>
      <c r="D344" s="284"/>
      <c r="E344" s="284"/>
      <c r="F344" s="284"/>
      <c r="G344" s="284" t="s">
        <v>27</v>
      </c>
      <c r="H344" s="284"/>
      <c r="I344" s="285"/>
      <c r="J344" s="284" t="s">
        <v>27</v>
      </c>
      <c r="K344" s="284" t="s">
        <v>27</v>
      </c>
      <c r="L344" s="286"/>
      <c r="M344" s="287" t="str">
        <f t="shared" si="33"/>
        <v>ND</v>
      </c>
      <c r="N344" s="288" t="str">
        <f t="shared" si="31"/>
        <v>ND</v>
      </c>
      <c r="O344" s="289" t="str">
        <f t="shared" si="32"/>
        <v>ND</v>
      </c>
      <c r="P344" s="290" t="str">
        <f t="shared" si="34"/>
        <v>ND</v>
      </c>
      <c r="Q344" s="291" t="str">
        <f t="shared" si="35"/>
        <v>ND</v>
      </c>
      <c r="R344" s="292" t="str">
        <f t="shared" si="36"/>
        <v>ND</v>
      </c>
    </row>
    <row r="345" spans="1:18" ht="65.25" customHeight="1" x14ac:dyDescent="0.25">
      <c r="A345" s="74">
        <v>339</v>
      </c>
      <c r="B345" s="283"/>
      <c r="C345" s="284"/>
      <c r="D345" s="284"/>
      <c r="E345" s="284"/>
      <c r="F345" s="284"/>
      <c r="G345" s="284" t="s">
        <v>27</v>
      </c>
      <c r="H345" s="284"/>
      <c r="I345" s="285"/>
      <c r="J345" s="284" t="s">
        <v>27</v>
      </c>
      <c r="K345" s="284" t="s">
        <v>27</v>
      </c>
      <c r="L345" s="286"/>
      <c r="M345" s="287" t="str">
        <f t="shared" si="33"/>
        <v>ND</v>
      </c>
      <c r="N345" s="288" t="str">
        <f t="shared" si="31"/>
        <v>ND</v>
      </c>
      <c r="O345" s="289" t="str">
        <f t="shared" si="32"/>
        <v>ND</v>
      </c>
      <c r="P345" s="290" t="str">
        <f t="shared" si="34"/>
        <v>ND</v>
      </c>
      <c r="Q345" s="291" t="str">
        <f t="shared" si="35"/>
        <v>ND</v>
      </c>
      <c r="R345" s="292" t="str">
        <f t="shared" si="36"/>
        <v>ND</v>
      </c>
    </row>
    <row r="346" spans="1:18" ht="65.25" customHeight="1" x14ac:dyDescent="0.25">
      <c r="A346" s="74">
        <v>340</v>
      </c>
      <c r="B346" s="283"/>
      <c r="C346" s="284"/>
      <c r="D346" s="284"/>
      <c r="E346" s="284"/>
      <c r="F346" s="284"/>
      <c r="G346" s="284" t="s">
        <v>27</v>
      </c>
      <c r="H346" s="284"/>
      <c r="I346" s="285"/>
      <c r="J346" s="284" t="s">
        <v>27</v>
      </c>
      <c r="K346" s="284" t="s">
        <v>27</v>
      </c>
      <c r="L346" s="286"/>
      <c r="M346" s="287" t="str">
        <f t="shared" si="33"/>
        <v>ND</v>
      </c>
      <c r="N346" s="288" t="str">
        <f t="shared" si="31"/>
        <v>ND</v>
      </c>
      <c r="O346" s="289" t="str">
        <f t="shared" si="32"/>
        <v>ND</v>
      </c>
      <c r="P346" s="290" t="str">
        <f t="shared" si="34"/>
        <v>ND</v>
      </c>
      <c r="Q346" s="291" t="str">
        <f t="shared" si="35"/>
        <v>ND</v>
      </c>
      <c r="R346" s="292" t="str">
        <f t="shared" si="36"/>
        <v>ND</v>
      </c>
    </row>
    <row r="347" spans="1:18" ht="65.25" customHeight="1" x14ac:dyDescent="0.25">
      <c r="A347" s="74">
        <v>341</v>
      </c>
      <c r="B347" s="283"/>
      <c r="C347" s="284"/>
      <c r="D347" s="284"/>
      <c r="E347" s="284"/>
      <c r="F347" s="284"/>
      <c r="G347" s="284" t="s">
        <v>27</v>
      </c>
      <c r="H347" s="284"/>
      <c r="I347" s="285"/>
      <c r="J347" s="284" t="s">
        <v>27</v>
      </c>
      <c r="K347" s="284" t="s">
        <v>27</v>
      </c>
      <c r="L347" s="286"/>
      <c r="M347" s="287" t="str">
        <f t="shared" si="33"/>
        <v>ND</v>
      </c>
      <c r="N347" s="288" t="str">
        <f t="shared" si="31"/>
        <v>ND</v>
      </c>
      <c r="O347" s="289" t="str">
        <f t="shared" si="32"/>
        <v>ND</v>
      </c>
      <c r="P347" s="290" t="str">
        <f t="shared" si="34"/>
        <v>ND</v>
      </c>
      <c r="Q347" s="291" t="str">
        <f t="shared" si="35"/>
        <v>ND</v>
      </c>
      <c r="R347" s="292" t="str">
        <f t="shared" si="36"/>
        <v>ND</v>
      </c>
    </row>
    <row r="348" spans="1:18" ht="65.25" customHeight="1" x14ac:dyDescent="0.25">
      <c r="A348" s="74">
        <v>342</v>
      </c>
      <c r="B348" s="283"/>
      <c r="C348" s="284"/>
      <c r="D348" s="284"/>
      <c r="E348" s="284"/>
      <c r="F348" s="284"/>
      <c r="G348" s="284" t="s">
        <v>27</v>
      </c>
      <c r="H348" s="284"/>
      <c r="I348" s="285"/>
      <c r="J348" s="284" t="s">
        <v>27</v>
      </c>
      <c r="K348" s="284" t="s">
        <v>27</v>
      </c>
      <c r="L348" s="286"/>
      <c r="M348" s="287" t="str">
        <f t="shared" si="33"/>
        <v>ND</v>
      </c>
      <c r="N348" s="288" t="str">
        <f t="shared" si="31"/>
        <v>ND</v>
      </c>
      <c r="O348" s="289" t="str">
        <f t="shared" si="32"/>
        <v>ND</v>
      </c>
      <c r="P348" s="290" t="str">
        <f t="shared" si="34"/>
        <v>ND</v>
      </c>
      <c r="Q348" s="291" t="str">
        <f t="shared" si="35"/>
        <v>ND</v>
      </c>
      <c r="R348" s="292" t="str">
        <f t="shared" si="36"/>
        <v>ND</v>
      </c>
    </row>
    <row r="349" spans="1:18" ht="65.25" customHeight="1" x14ac:dyDescent="0.25">
      <c r="A349" s="74">
        <v>343</v>
      </c>
      <c r="B349" s="283"/>
      <c r="C349" s="284"/>
      <c r="D349" s="284"/>
      <c r="E349" s="284"/>
      <c r="F349" s="284"/>
      <c r="G349" s="284" t="s">
        <v>27</v>
      </c>
      <c r="H349" s="284"/>
      <c r="I349" s="285"/>
      <c r="J349" s="284" t="s">
        <v>27</v>
      </c>
      <c r="K349" s="284" t="s">
        <v>27</v>
      </c>
      <c r="L349" s="286"/>
      <c r="M349" s="287" t="str">
        <f t="shared" si="33"/>
        <v>ND</v>
      </c>
      <c r="N349" s="288" t="str">
        <f t="shared" si="31"/>
        <v>ND</v>
      </c>
      <c r="O349" s="289" t="str">
        <f t="shared" si="32"/>
        <v>ND</v>
      </c>
      <c r="P349" s="290" t="str">
        <f t="shared" si="34"/>
        <v>ND</v>
      </c>
      <c r="Q349" s="291" t="str">
        <f t="shared" si="35"/>
        <v>ND</v>
      </c>
      <c r="R349" s="292" t="str">
        <f t="shared" si="36"/>
        <v>ND</v>
      </c>
    </row>
    <row r="350" spans="1:18" ht="65.25" customHeight="1" x14ac:dyDescent="0.25">
      <c r="A350" s="74">
        <v>344</v>
      </c>
      <c r="B350" s="283"/>
      <c r="C350" s="284"/>
      <c r="D350" s="284"/>
      <c r="E350" s="284"/>
      <c r="F350" s="284"/>
      <c r="G350" s="284" t="s">
        <v>27</v>
      </c>
      <c r="H350" s="284"/>
      <c r="I350" s="285"/>
      <c r="J350" s="284" t="s">
        <v>27</v>
      </c>
      <c r="K350" s="284" t="s">
        <v>27</v>
      </c>
      <c r="L350" s="286"/>
      <c r="M350" s="287" t="str">
        <f t="shared" si="33"/>
        <v>ND</v>
      </c>
      <c r="N350" s="288" t="str">
        <f t="shared" si="31"/>
        <v>ND</v>
      </c>
      <c r="O350" s="289" t="str">
        <f t="shared" si="32"/>
        <v>ND</v>
      </c>
      <c r="P350" s="290" t="str">
        <f t="shared" si="34"/>
        <v>ND</v>
      </c>
      <c r="Q350" s="291" t="str">
        <f t="shared" si="35"/>
        <v>ND</v>
      </c>
      <c r="R350" s="292" t="str">
        <f t="shared" si="36"/>
        <v>ND</v>
      </c>
    </row>
    <row r="351" spans="1:18" ht="65.25" customHeight="1" x14ac:dyDescent="0.25">
      <c r="A351" s="74">
        <v>345</v>
      </c>
      <c r="B351" s="283"/>
      <c r="C351" s="284"/>
      <c r="D351" s="284"/>
      <c r="E351" s="284"/>
      <c r="F351" s="284"/>
      <c r="G351" s="284" t="s">
        <v>27</v>
      </c>
      <c r="H351" s="284"/>
      <c r="I351" s="285"/>
      <c r="J351" s="284" t="s">
        <v>27</v>
      </c>
      <c r="K351" s="284" t="s">
        <v>27</v>
      </c>
      <c r="L351" s="286"/>
      <c r="M351" s="287" t="str">
        <f t="shared" si="33"/>
        <v>ND</v>
      </c>
      <c r="N351" s="288" t="str">
        <f t="shared" si="31"/>
        <v>ND</v>
      </c>
      <c r="O351" s="289" t="str">
        <f t="shared" si="32"/>
        <v>ND</v>
      </c>
      <c r="P351" s="290" t="str">
        <f t="shared" si="34"/>
        <v>ND</v>
      </c>
      <c r="Q351" s="291" t="str">
        <f t="shared" si="35"/>
        <v>ND</v>
      </c>
      <c r="R351" s="292" t="str">
        <f t="shared" si="36"/>
        <v>ND</v>
      </c>
    </row>
    <row r="352" spans="1:18" ht="65.25" customHeight="1" x14ac:dyDescent="0.25">
      <c r="A352" s="74">
        <v>346</v>
      </c>
      <c r="B352" s="283"/>
      <c r="C352" s="284"/>
      <c r="D352" s="284"/>
      <c r="E352" s="284"/>
      <c r="F352" s="284"/>
      <c r="G352" s="284" t="s">
        <v>27</v>
      </c>
      <c r="H352" s="284"/>
      <c r="I352" s="285"/>
      <c r="J352" s="284" t="s">
        <v>27</v>
      </c>
      <c r="K352" s="284" t="s">
        <v>27</v>
      </c>
      <c r="L352" s="286"/>
      <c r="M352" s="287" t="str">
        <f t="shared" si="33"/>
        <v>ND</v>
      </c>
      <c r="N352" s="288" t="str">
        <f t="shared" si="31"/>
        <v>ND</v>
      </c>
      <c r="O352" s="289" t="str">
        <f t="shared" si="32"/>
        <v>ND</v>
      </c>
      <c r="P352" s="290" t="str">
        <f t="shared" si="34"/>
        <v>ND</v>
      </c>
      <c r="Q352" s="291" t="str">
        <f t="shared" si="35"/>
        <v>ND</v>
      </c>
      <c r="R352" s="292" t="str">
        <f t="shared" si="36"/>
        <v>ND</v>
      </c>
    </row>
    <row r="353" spans="1:18" ht="65.25" customHeight="1" x14ac:dyDescent="0.25">
      <c r="A353" s="74">
        <v>347</v>
      </c>
      <c r="B353" s="283"/>
      <c r="C353" s="284"/>
      <c r="D353" s="284"/>
      <c r="E353" s="284"/>
      <c r="F353" s="284"/>
      <c r="G353" s="284" t="s">
        <v>27</v>
      </c>
      <c r="H353" s="284"/>
      <c r="I353" s="285"/>
      <c r="J353" s="284" t="s">
        <v>27</v>
      </c>
      <c r="K353" s="284" t="s">
        <v>27</v>
      </c>
      <c r="L353" s="286"/>
      <c r="M353" s="287" t="str">
        <f t="shared" si="33"/>
        <v>ND</v>
      </c>
      <c r="N353" s="288" t="str">
        <f t="shared" si="31"/>
        <v>ND</v>
      </c>
      <c r="O353" s="289" t="str">
        <f t="shared" si="32"/>
        <v>ND</v>
      </c>
      <c r="P353" s="290" t="str">
        <f t="shared" si="34"/>
        <v>ND</v>
      </c>
      <c r="Q353" s="291" t="str">
        <f t="shared" si="35"/>
        <v>ND</v>
      </c>
      <c r="R353" s="292" t="str">
        <f t="shared" si="36"/>
        <v>ND</v>
      </c>
    </row>
    <row r="354" spans="1:18" ht="65.25" customHeight="1" x14ac:dyDescent="0.25">
      <c r="A354" s="74">
        <v>348</v>
      </c>
      <c r="B354" s="283"/>
      <c r="C354" s="284"/>
      <c r="D354" s="284"/>
      <c r="E354" s="284"/>
      <c r="F354" s="284"/>
      <c r="G354" s="284" t="s">
        <v>27</v>
      </c>
      <c r="H354" s="284"/>
      <c r="I354" s="285"/>
      <c r="J354" s="284" t="s">
        <v>27</v>
      </c>
      <c r="K354" s="284" t="s">
        <v>27</v>
      </c>
      <c r="L354" s="286"/>
      <c r="M354" s="287" t="str">
        <f t="shared" si="33"/>
        <v>ND</v>
      </c>
      <c r="N354" s="288" t="str">
        <f t="shared" si="31"/>
        <v>ND</v>
      </c>
      <c r="O354" s="289" t="str">
        <f t="shared" si="32"/>
        <v>ND</v>
      </c>
      <c r="P354" s="290" t="str">
        <f t="shared" si="34"/>
        <v>ND</v>
      </c>
      <c r="Q354" s="291" t="str">
        <f t="shared" si="35"/>
        <v>ND</v>
      </c>
      <c r="R354" s="292" t="str">
        <f t="shared" si="36"/>
        <v>ND</v>
      </c>
    </row>
    <row r="355" spans="1:18" ht="65.25" customHeight="1" x14ac:dyDescent="0.25">
      <c r="A355" s="74">
        <v>349</v>
      </c>
      <c r="B355" s="283"/>
      <c r="C355" s="284"/>
      <c r="D355" s="284"/>
      <c r="E355" s="284"/>
      <c r="F355" s="284"/>
      <c r="G355" s="284" t="s">
        <v>27</v>
      </c>
      <c r="H355" s="284"/>
      <c r="I355" s="285"/>
      <c r="J355" s="284" t="s">
        <v>27</v>
      </c>
      <c r="K355" s="284" t="s">
        <v>27</v>
      </c>
      <c r="L355" s="286"/>
      <c r="M355" s="287" t="str">
        <f t="shared" si="33"/>
        <v>ND</v>
      </c>
      <c r="N355" s="288" t="str">
        <f t="shared" si="31"/>
        <v>ND</v>
      </c>
      <c r="O355" s="289" t="str">
        <f t="shared" si="32"/>
        <v>ND</v>
      </c>
      <c r="P355" s="290" t="str">
        <f t="shared" si="34"/>
        <v>ND</v>
      </c>
      <c r="Q355" s="291" t="str">
        <f t="shared" si="35"/>
        <v>ND</v>
      </c>
      <c r="R355" s="292" t="str">
        <f t="shared" si="36"/>
        <v>ND</v>
      </c>
    </row>
    <row r="356" spans="1:18" ht="65.25" customHeight="1" x14ac:dyDescent="0.25">
      <c r="A356" s="74">
        <v>350</v>
      </c>
      <c r="B356" s="283"/>
      <c r="C356" s="284"/>
      <c r="D356" s="284"/>
      <c r="E356" s="284"/>
      <c r="F356" s="284"/>
      <c r="G356" s="284" t="s">
        <v>27</v>
      </c>
      <c r="H356" s="284"/>
      <c r="I356" s="285"/>
      <c r="J356" s="284" t="s">
        <v>27</v>
      </c>
      <c r="K356" s="284" t="s">
        <v>27</v>
      </c>
      <c r="L356" s="286"/>
      <c r="M356" s="287" t="str">
        <f t="shared" si="33"/>
        <v>ND</v>
      </c>
      <c r="N356" s="288" t="str">
        <f t="shared" si="31"/>
        <v>ND</v>
      </c>
      <c r="O356" s="289" t="str">
        <f t="shared" si="32"/>
        <v>ND</v>
      </c>
      <c r="P356" s="290" t="str">
        <f t="shared" si="34"/>
        <v>ND</v>
      </c>
      <c r="Q356" s="291" t="str">
        <f t="shared" si="35"/>
        <v>ND</v>
      </c>
      <c r="R356" s="292" t="str">
        <f t="shared" si="36"/>
        <v>ND</v>
      </c>
    </row>
    <row r="357" spans="1:18" ht="65.25" customHeight="1" x14ac:dyDescent="0.25">
      <c r="A357" s="74">
        <v>351</v>
      </c>
      <c r="B357" s="283"/>
      <c r="C357" s="284"/>
      <c r="D357" s="284"/>
      <c r="E357" s="284"/>
      <c r="F357" s="284"/>
      <c r="G357" s="284" t="s">
        <v>27</v>
      </c>
      <c r="H357" s="284"/>
      <c r="I357" s="285"/>
      <c r="J357" s="284" t="s">
        <v>27</v>
      </c>
      <c r="K357" s="284" t="s">
        <v>27</v>
      </c>
      <c r="L357" s="286"/>
      <c r="M357" s="287" t="str">
        <f t="shared" si="33"/>
        <v>ND</v>
      </c>
      <c r="N357" s="288" t="str">
        <f t="shared" si="31"/>
        <v>ND</v>
      </c>
      <c r="O357" s="289" t="str">
        <f t="shared" si="32"/>
        <v>ND</v>
      </c>
      <c r="P357" s="290" t="str">
        <f t="shared" si="34"/>
        <v>ND</v>
      </c>
      <c r="Q357" s="291" t="str">
        <f t="shared" si="35"/>
        <v>ND</v>
      </c>
      <c r="R357" s="292" t="str">
        <f t="shared" si="36"/>
        <v>ND</v>
      </c>
    </row>
    <row r="358" spans="1:18" ht="65.25" customHeight="1" x14ac:dyDescent="0.25">
      <c r="A358" s="74">
        <v>352</v>
      </c>
      <c r="B358" s="283"/>
      <c r="C358" s="284"/>
      <c r="D358" s="284"/>
      <c r="E358" s="284"/>
      <c r="F358" s="284"/>
      <c r="G358" s="284" t="s">
        <v>27</v>
      </c>
      <c r="H358" s="284"/>
      <c r="I358" s="285"/>
      <c r="J358" s="284" t="s">
        <v>27</v>
      </c>
      <c r="K358" s="284" t="s">
        <v>27</v>
      </c>
      <c r="L358" s="286"/>
      <c r="M358" s="287" t="str">
        <f t="shared" si="33"/>
        <v>ND</v>
      </c>
      <c r="N358" s="288" t="str">
        <f t="shared" si="31"/>
        <v>ND</v>
      </c>
      <c r="O358" s="289" t="str">
        <f t="shared" si="32"/>
        <v>ND</v>
      </c>
      <c r="P358" s="290" t="str">
        <f t="shared" si="34"/>
        <v>ND</v>
      </c>
      <c r="Q358" s="291" t="str">
        <f t="shared" si="35"/>
        <v>ND</v>
      </c>
      <c r="R358" s="292" t="str">
        <f t="shared" si="36"/>
        <v>ND</v>
      </c>
    </row>
    <row r="359" spans="1:18" ht="65.25" customHeight="1" x14ac:dyDescent="0.25">
      <c r="A359" s="74">
        <v>353</v>
      </c>
      <c r="B359" s="283"/>
      <c r="C359" s="284"/>
      <c r="D359" s="284"/>
      <c r="E359" s="284"/>
      <c r="F359" s="284"/>
      <c r="G359" s="284" t="s">
        <v>27</v>
      </c>
      <c r="H359" s="284"/>
      <c r="I359" s="285"/>
      <c r="J359" s="284" t="s">
        <v>27</v>
      </c>
      <c r="K359" s="284" t="s">
        <v>27</v>
      </c>
      <c r="L359" s="286"/>
      <c r="M359" s="287" t="str">
        <f t="shared" si="33"/>
        <v>ND</v>
      </c>
      <c r="N359" s="288" t="str">
        <f t="shared" si="31"/>
        <v>ND</v>
      </c>
      <c r="O359" s="289" t="str">
        <f t="shared" si="32"/>
        <v>ND</v>
      </c>
      <c r="P359" s="290" t="str">
        <f t="shared" si="34"/>
        <v>ND</v>
      </c>
      <c r="Q359" s="291" t="str">
        <f t="shared" si="35"/>
        <v>ND</v>
      </c>
      <c r="R359" s="292" t="str">
        <f t="shared" si="36"/>
        <v>ND</v>
      </c>
    </row>
    <row r="360" spans="1:18" ht="65.25" customHeight="1" x14ac:dyDescent="0.25">
      <c r="A360" s="74">
        <v>354</v>
      </c>
      <c r="B360" s="283"/>
      <c r="C360" s="284"/>
      <c r="D360" s="284"/>
      <c r="E360" s="284"/>
      <c r="F360" s="284"/>
      <c r="G360" s="284" t="s">
        <v>27</v>
      </c>
      <c r="H360" s="284"/>
      <c r="I360" s="285"/>
      <c r="J360" s="284" t="s">
        <v>27</v>
      </c>
      <c r="K360" s="284" t="s">
        <v>27</v>
      </c>
      <c r="L360" s="286"/>
      <c r="M360" s="287" t="str">
        <f t="shared" si="33"/>
        <v>ND</v>
      </c>
      <c r="N360" s="288" t="str">
        <f t="shared" si="31"/>
        <v>ND</v>
      </c>
      <c r="O360" s="289" t="str">
        <f t="shared" si="32"/>
        <v>ND</v>
      </c>
      <c r="P360" s="290" t="str">
        <f t="shared" si="34"/>
        <v>ND</v>
      </c>
      <c r="Q360" s="291" t="str">
        <f t="shared" si="35"/>
        <v>ND</v>
      </c>
      <c r="R360" s="292" t="str">
        <f t="shared" si="36"/>
        <v>ND</v>
      </c>
    </row>
    <row r="361" spans="1:18" ht="65.25" customHeight="1" x14ac:dyDescent="0.25">
      <c r="A361" s="74">
        <v>355</v>
      </c>
      <c r="B361" s="283"/>
      <c r="C361" s="284"/>
      <c r="D361" s="284"/>
      <c r="E361" s="284"/>
      <c r="F361" s="284"/>
      <c r="G361" s="284" t="s">
        <v>27</v>
      </c>
      <c r="H361" s="284"/>
      <c r="I361" s="285"/>
      <c r="J361" s="284" t="s">
        <v>27</v>
      </c>
      <c r="K361" s="284" t="s">
        <v>27</v>
      </c>
      <c r="L361" s="286"/>
      <c r="M361" s="287" t="str">
        <f t="shared" si="33"/>
        <v>ND</v>
      </c>
      <c r="N361" s="288" t="str">
        <f t="shared" si="31"/>
        <v>ND</v>
      </c>
      <c r="O361" s="289" t="str">
        <f t="shared" si="32"/>
        <v>ND</v>
      </c>
      <c r="P361" s="290" t="str">
        <f t="shared" si="34"/>
        <v>ND</v>
      </c>
      <c r="Q361" s="291" t="str">
        <f t="shared" si="35"/>
        <v>ND</v>
      </c>
      <c r="R361" s="292" t="str">
        <f t="shared" si="36"/>
        <v>ND</v>
      </c>
    </row>
    <row r="362" spans="1:18" ht="65.25" customHeight="1" x14ac:dyDescent="0.25">
      <c r="A362" s="74">
        <v>356</v>
      </c>
      <c r="B362" s="283"/>
      <c r="C362" s="284"/>
      <c r="D362" s="284"/>
      <c r="E362" s="284"/>
      <c r="F362" s="284"/>
      <c r="G362" s="284" t="s">
        <v>27</v>
      </c>
      <c r="H362" s="284"/>
      <c r="I362" s="285"/>
      <c r="J362" s="284" t="s">
        <v>27</v>
      </c>
      <c r="K362" s="284" t="s">
        <v>27</v>
      </c>
      <c r="L362" s="286"/>
      <c r="M362" s="287" t="str">
        <f t="shared" si="33"/>
        <v>ND</v>
      </c>
      <c r="N362" s="288" t="str">
        <f t="shared" si="31"/>
        <v>ND</v>
      </c>
      <c r="O362" s="289" t="str">
        <f t="shared" si="32"/>
        <v>ND</v>
      </c>
      <c r="P362" s="290" t="str">
        <f t="shared" si="34"/>
        <v>ND</v>
      </c>
      <c r="Q362" s="291" t="str">
        <f t="shared" si="35"/>
        <v>ND</v>
      </c>
      <c r="R362" s="292" t="str">
        <f t="shared" si="36"/>
        <v>ND</v>
      </c>
    </row>
    <row r="363" spans="1:18" ht="65.25" customHeight="1" x14ac:dyDescent="0.25">
      <c r="A363" s="74">
        <v>357</v>
      </c>
      <c r="B363" s="283"/>
      <c r="C363" s="284"/>
      <c r="D363" s="284"/>
      <c r="E363" s="284"/>
      <c r="F363" s="284"/>
      <c r="G363" s="284" t="s">
        <v>27</v>
      </c>
      <c r="H363" s="284"/>
      <c r="I363" s="285"/>
      <c r="J363" s="284" t="s">
        <v>27</v>
      </c>
      <c r="K363" s="284" t="s">
        <v>27</v>
      </c>
      <c r="L363" s="286"/>
      <c r="M363" s="287" t="str">
        <f t="shared" si="33"/>
        <v>ND</v>
      </c>
      <c r="N363" s="288" t="str">
        <f t="shared" si="31"/>
        <v>ND</v>
      </c>
      <c r="O363" s="289" t="str">
        <f t="shared" si="32"/>
        <v>ND</v>
      </c>
      <c r="P363" s="290" t="str">
        <f t="shared" si="34"/>
        <v>ND</v>
      </c>
      <c r="Q363" s="291" t="str">
        <f t="shared" si="35"/>
        <v>ND</v>
      </c>
      <c r="R363" s="292" t="str">
        <f t="shared" si="36"/>
        <v>ND</v>
      </c>
    </row>
    <row r="364" spans="1:18" ht="65.25" customHeight="1" x14ac:dyDescent="0.25">
      <c r="A364" s="74">
        <v>358</v>
      </c>
      <c r="B364" s="283"/>
      <c r="C364" s="284"/>
      <c r="D364" s="284"/>
      <c r="E364" s="284"/>
      <c r="F364" s="284"/>
      <c r="G364" s="284" t="s">
        <v>27</v>
      </c>
      <c r="H364" s="284"/>
      <c r="I364" s="285"/>
      <c r="J364" s="284" t="s">
        <v>27</v>
      </c>
      <c r="K364" s="284" t="s">
        <v>27</v>
      </c>
      <c r="L364" s="286"/>
      <c r="M364" s="287" t="str">
        <f t="shared" si="33"/>
        <v>ND</v>
      </c>
      <c r="N364" s="288" t="str">
        <f t="shared" si="31"/>
        <v>ND</v>
      </c>
      <c r="O364" s="289" t="str">
        <f t="shared" si="32"/>
        <v>ND</v>
      </c>
      <c r="P364" s="290" t="str">
        <f t="shared" si="34"/>
        <v>ND</v>
      </c>
      <c r="Q364" s="291" t="str">
        <f t="shared" si="35"/>
        <v>ND</v>
      </c>
      <c r="R364" s="292" t="str">
        <f t="shared" si="36"/>
        <v>ND</v>
      </c>
    </row>
    <row r="365" spans="1:18" ht="65.25" customHeight="1" x14ac:dyDescent="0.25">
      <c r="A365" s="74">
        <v>359</v>
      </c>
      <c r="B365" s="283"/>
      <c r="C365" s="284"/>
      <c r="D365" s="284"/>
      <c r="E365" s="284"/>
      <c r="F365" s="284"/>
      <c r="G365" s="284" t="s">
        <v>27</v>
      </c>
      <c r="H365" s="284"/>
      <c r="I365" s="285"/>
      <c r="J365" s="284" t="s">
        <v>27</v>
      </c>
      <c r="K365" s="284" t="s">
        <v>27</v>
      </c>
      <c r="L365" s="286"/>
      <c r="M365" s="287" t="str">
        <f t="shared" si="33"/>
        <v>ND</v>
      </c>
      <c r="N365" s="288" t="str">
        <f t="shared" si="31"/>
        <v>ND</v>
      </c>
      <c r="O365" s="289" t="str">
        <f t="shared" si="32"/>
        <v>ND</v>
      </c>
      <c r="P365" s="290" t="str">
        <f t="shared" si="34"/>
        <v>ND</v>
      </c>
      <c r="Q365" s="291" t="str">
        <f t="shared" si="35"/>
        <v>ND</v>
      </c>
      <c r="R365" s="292" t="str">
        <f t="shared" si="36"/>
        <v>ND</v>
      </c>
    </row>
    <row r="366" spans="1:18" ht="65.25" customHeight="1" x14ac:dyDescent="0.25">
      <c r="A366" s="74">
        <v>360</v>
      </c>
      <c r="B366" s="283"/>
      <c r="C366" s="284"/>
      <c r="D366" s="284"/>
      <c r="E366" s="284"/>
      <c r="F366" s="284"/>
      <c r="G366" s="284" t="s">
        <v>27</v>
      </c>
      <c r="H366" s="284"/>
      <c r="I366" s="285"/>
      <c r="J366" s="284" t="s">
        <v>27</v>
      </c>
      <c r="K366" s="284" t="s">
        <v>27</v>
      </c>
      <c r="L366" s="286"/>
      <c r="M366" s="287" t="str">
        <f t="shared" si="33"/>
        <v>ND</v>
      </c>
      <c r="N366" s="288" t="str">
        <f t="shared" si="31"/>
        <v>ND</v>
      </c>
      <c r="O366" s="289" t="str">
        <f t="shared" si="32"/>
        <v>ND</v>
      </c>
      <c r="P366" s="290" t="str">
        <f t="shared" si="34"/>
        <v>ND</v>
      </c>
      <c r="Q366" s="291" t="str">
        <f t="shared" si="35"/>
        <v>ND</v>
      </c>
      <c r="R366" s="292" t="str">
        <f t="shared" si="36"/>
        <v>ND</v>
      </c>
    </row>
    <row r="367" spans="1:18" ht="65.25" customHeight="1" x14ac:dyDescent="0.25">
      <c r="A367" s="74">
        <v>361</v>
      </c>
      <c r="B367" s="283"/>
      <c r="C367" s="284"/>
      <c r="D367" s="284"/>
      <c r="E367" s="284"/>
      <c r="F367" s="284"/>
      <c r="G367" s="284" t="s">
        <v>27</v>
      </c>
      <c r="H367" s="284"/>
      <c r="I367" s="285"/>
      <c r="J367" s="284" t="s">
        <v>27</v>
      </c>
      <c r="K367" s="284" t="s">
        <v>27</v>
      </c>
      <c r="L367" s="286"/>
      <c r="M367" s="287" t="str">
        <f t="shared" si="33"/>
        <v>ND</v>
      </c>
      <c r="N367" s="288" t="str">
        <f t="shared" si="31"/>
        <v>ND</v>
      </c>
      <c r="O367" s="289" t="str">
        <f t="shared" si="32"/>
        <v>ND</v>
      </c>
      <c r="P367" s="290" t="str">
        <f t="shared" si="34"/>
        <v>ND</v>
      </c>
      <c r="Q367" s="291" t="str">
        <f t="shared" si="35"/>
        <v>ND</v>
      </c>
      <c r="R367" s="292" t="str">
        <f t="shared" si="36"/>
        <v>ND</v>
      </c>
    </row>
    <row r="368" spans="1:18" ht="65.25" customHeight="1" x14ac:dyDescent="0.25">
      <c r="A368" s="74">
        <v>362</v>
      </c>
      <c r="B368" s="283"/>
      <c r="C368" s="284"/>
      <c r="D368" s="284"/>
      <c r="E368" s="284"/>
      <c r="F368" s="284"/>
      <c r="G368" s="284" t="s">
        <v>27</v>
      </c>
      <c r="H368" s="284"/>
      <c r="I368" s="285"/>
      <c r="J368" s="284" t="s">
        <v>27</v>
      </c>
      <c r="K368" s="284" t="s">
        <v>27</v>
      </c>
      <c r="L368" s="286"/>
      <c r="M368" s="287" t="str">
        <f t="shared" si="33"/>
        <v>ND</v>
      </c>
      <c r="N368" s="288" t="str">
        <f t="shared" si="31"/>
        <v>ND</v>
      </c>
      <c r="O368" s="289" t="str">
        <f t="shared" si="32"/>
        <v>ND</v>
      </c>
      <c r="P368" s="290" t="str">
        <f t="shared" si="34"/>
        <v>ND</v>
      </c>
      <c r="Q368" s="291" t="str">
        <f t="shared" si="35"/>
        <v>ND</v>
      </c>
      <c r="R368" s="292" t="str">
        <f t="shared" si="36"/>
        <v>ND</v>
      </c>
    </row>
    <row r="369" spans="1:18" ht="65.25" customHeight="1" x14ac:dyDescent="0.25">
      <c r="A369" s="74">
        <v>363</v>
      </c>
      <c r="B369" s="283"/>
      <c r="C369" s="284"/>
      <c r="D369" s="284"/>
      <c r="E369" s="284"/>
      <c r="F369" s="284"/>
      <c r="G369" s="284" t="s">
        <v>27</v>
      </c>
      <c r="H369" s="284"/>
      <c r="I369" s="285"/>
      <c r="J369" s="284" t="s">
        <v>27</v>
      </c>
      <c r="K369" s="284" t="s">
        <v>27</v>
      </c>
      <c r="L369" s="286"/>
      <c r="M369" s="287" t="str">
        <f t="shared" si="33"/>
        <v>ND</v>
      </c>
      <c r="N369" s="288" t="str">
        <f t="shared" si="31"/>
        <v>ND</v>
      </c>
      <c r="O369" s="289" t="str">
        <f t="shared" si="32"/>
        <v>ND</v>
      </c>
      <c r="P369" s="290" t="str">
        <f t="shared" si="34"/>
        <v>ND</v>
      </c>
      <c r="Q369" s="291" t="str">
        <f t="shared" si="35"/>
        <v>ND</v>
      </c>
      <c r="R369" s="292" t="str">
        <f t="shared" si="36"/>
        <v>ND</v>
      </c>
    </row>
    <row r="370" spans="1:18" ht="65.25" customHeight="1" x14ac:dyDescent="0.25">
      <c r="A370" s="74">
        <v>364</v>
      </c>
      <c r="B370" s="283"/>
      <c r="C370" s="284"/>
      <c r="D370" s="284"/>
      <c r="E370" s="284"/>
      <c r="F370" s="284"/>
      <c r="G370" s="284" t="s">
        <v>27</v>
      </c>
      <c r="H370" s="284"/>
      <c r="I370" s="285"/>
      <c r="J370" s="284" t="s">
        <v>27</v>
      </c>
      <c r="K370" s="284" t="s">
        <v>27</v>
      </c>
      <c r="L370" s="286"/>
      <c r="M370" s="287" t="str">
        <f t="shared" si="33"/>
        <v>ND</v>
      </c>
      <c r="N370" s="288" t="str">
        <f t="shared" si="31"/>
        <v>ND</v>
      </c>
      <c r="O370" s="289" t="str">
        <f t="shared" si="32"/>
        <v>ND</v>
      </c>
      <c r="P370" s="290" t="str">
        <f t="shared" si="34"/>
        <v>ND</v>
      </c>
      <c r="Q370" s="291" t="str">
        <f t="shared" si="35"/>
        <v>ND</v>
      </c>
      <c r="R370" s="292" t="str">
        <f t="shared" si="36"/>
        <v>ND</v>
      </c>
    </row>
    <row r="371" spans="1:18" ht="65.25" customHeight="1" x14ac:dyDescent="0.25">
      <c r="A371" s="74">
        <v>365</v>
      </c>
      <c r="B371" s="283"/>
      <c r="C371" s="284"/>
      <c r="D371" s="284"/>
      <c r="E371" s="284"/>
      <c r="F371" s="284"/>
      <c r="G371" s="284" t="s">
        <v>27</v>
      </c>
      <c r="H371" s="284"/>
      <c r="I371" s="285"/>
      <c r="J371" s="284" t="s">
        <v>27</v>
      </c>
      <c r="K371" s="284" t="s">
        <v>27</v>
      </c>
      <c r="L371" s="286"/>
      <c r="M371" s="287" t="str">
        <f t="shared" si="33"/>
        <v>ND</v>
      </c>
      <c r="N371" s="288" t="str">
        <f t="shared" si="31"/>
        <v>ND</v>
      </c>
      <c r="O371" s="289" t="str">
        <f t="shared" si="32"/>
        <v>ND</v>
      </c>
      <c r="P371" s="290" t="str">
        <f t="shared" si="34"/>
        <v>ND</v>
      </c>
      <c r="Q371" s="291" t="str">
        <f t="shared" si="35"/>
        <v>ND</v>
      </c>
      <c r="R371" s="292" t="str">
        <f t="shared" si="36"/>
        <v>ND</v>
      </c>
    </row>
    <row r="372" spans="1:18" ht="65.25" customHeight="1" x14ac:dyDescent="0.25">
      <c r="A372" s="74">
        <v>366</v>
      </c>
      <c r="B372" s="283"/>
      <c r="C372" s="284"/>
      <c r="D372" s="284"/>
      <c r="E372" s="284"/>
      <c r="F372" s="284"/>
      <c r="G372" s="284" t="s">
        <v>27</v>
      </c>
      <c r="H372" s="284"/>
      <c r="I372" s="285"/>
      <c r="J372" s="284" t="s">
        <v>27</v>
      </c>
      <c r="K372" s="284" t="s">
        <v>27</v>
      </c>
      <c r="L372" s="286"/>
      <c r="M372" s="287" t="str">
        <f t="shared" si="33"/>
        <v>ND</v>
      </c>
      <c r="N372" s="288" t="str">
        <f t="shared" si="31"/>
        <v>ND</v>
      </c>
      <c r="O372" s="289" t="str">
        <f t="shared" si="32"/>
        <v>ND</v>
      </c>
      <c r="P372" s="290" t="str">
        <f t="shared" si="34"/>
        <v>ND</v>
      </c>
      <c r="Q372" s="291" t="str">
        <f t="shared" si="35"/>
        <v>ND</v>
      </c>
      <c r="R372" s="292" t="str">
        <f t="shared" si="36"/>
        <v>ND</v>
      </c>
    </row>
    <row r="373" spans="1:18" ht="65.25" customHeight="1" x14ac:dyDescent="0.25">
      <c r="A373" s="74">
        <v>367</v>
      </c>
      <c r="B373" s="283"/>
      <c r="C373" s="284"/>
      <c r="D373" s="284"/>
      <c r="E373" s="284"/>
      <c r="F373" s="284"/>
      <c r="G373" s="284" t="s">
        <v>27</v>
      </c>
      <c r="H373" s="284"/>
      <c r="I373" s="285"/>
      <c r="J373" s="284" t="s">
        <v>27</v>
      </c>
      <c r="K373" s="284" t="s">
        <v>27</v>
      </c>
      <c r="L373" s="286"/>
      <c r="M373" s="287" t="str">
        <f t="shared" si="33"/>
        <v>ND</v>
      </c>
      <c r="N373" s="288" t="str">
        <f t="shared" si="31"/>
        <v>ND</v>
      </c>
      <c r="O373" s="289" t="str">
        <f t="shared" si="32"/>
        <v>ND</v>
      </c>
      <c r="P373" s="290" t="str">
        <f t="shared" si="34"/>
        <v>ND</v>
      </c>
      <c r="Q373" s="291" t="str">
        <f t="shared" si="35"/>
        <v>ND</v>
      </c>
      <c r="R373" s="292" t="str">
        <f t="shared" si="36"/>
        <v>ND</v>
      </c>
    </row>
    <row r="374" spans="1:18" ht="65.25" customHeight="1" x14ac:dyDescent="0.25">
      <c r="A374" s="74">
        <v>368</v>
      </c>
      <c r="B374" s="283"/>
      <c r="C374" s="284"/>
      <c r="D374" s="284"/>
      <c r="E374" s="284"/>
      <c r="F374" s="284"/>
      <c r="G374" s="284" t="s">
        <v>27</v>
      </c>
      <c r="H374" s="284"/>
      <c r="I374" s="285"/>
      <c r="J374" s="284" t="s">
        <v>27</v>
      </c>
      <c r="K374" s="284" t="s">
        <v>27</v>
      </c>
      <c r="L374" s="286"/>
      <c r="M374" s="287" t="str">
        <f t="shared" si="33"/>
        <v>ND</v>
      </c>
      <c r="N374" s="288" t="str">
        <f t="shared" si="31"/>
        <v>ND</v>
      </c>
      <c r="O374" s="289" t="str">
        <f t="shared" si="32"/>
        <v>ND</v>
      </c>
      <c r="P374" s="290" t="str">
        <f t="shared" si="34"/>
        <v>ND</v>
      </c>
      <c r="Q374" s="291" t="str">
        <f t="shared" si="35"/>
        <v>ND</v>
      </c>
      <c r="R374" s="292" t="str">
        <f t="shared" si="36"/>
        <v>ND</v>
      </c>
    </row>
    <row r="375" spans="1:18" ht="65.25" customHeight="1" x14ac:dyDescent="0.25">
      <c r="A375" s="74">
        <v>369</v>
      </c>
      <c r="B375" s="283"/>
      <c r="C375" s="284"/>
      <c r="D375" s="284"/>
      <c r="E375" s="284"/>
      <c r="F375" s="284"/>
      <c r="G375" s="284" t="s">
        <v>27</v>
      </c>
      <c r="H375" s="284"/>
      <c r="I375" s="285"/>
      <c r="J375" s="284" t="s">
        <v>27</v>
      </c>
      <c r="K375" s="284" t="s">
        <v>27</v>
      </c>
      <c r="L375" s="286"/>
      <c r="M375" s="287" t="str">
        <f t="shared" si="33"/>
        <v>ND</v>
      </c>
      <c r="N375" s="288" t="str">
        <f t="shared" si="31"/>
        <v>ND</v>
      </c>
      <c r="O375" s="289" t="str">
        <f t="shared" si="32"/>
        <v>ND</v>
      </c>
      <c r="P375" s="290" t="str">
        <f t="shared" si="34"/>
        <v>ND</v>
      </c>
      <c r="Q375" s="291" t="str">
        <f t="shared" si="35"/>
        <v>ND</v>
      </c>
      <c r="R375" s="292" t="str">
        <f t="shared" si="36"/>
        <v>ND</v>
      </c>
    </row>
    <row r="376" spans="1:18" ht="65.25" customHeight="1" x14ac:dyDescent="0.25">
      <c r="A376" s="74">
        <v>370</v>
      </c>
      <c r="B376" s="283"/>
      <c r="C376" s="284"/>
      <c r="D376" s="284"/>
      <c r="E376" s="284"/>
      <c r="F376" s="284"/>
      <c r="G376" s="284" t="s">
        <v>27</v>
      </c>
      <c r="H376" s="284"/>
      <c r="I376" s="285"/>
      <c r="J376" s="284" t="s">
        <v>27</v>
      </c>
      <c r="K376" s="284" t="s">
        <v>27</v>
      </c>
      <c r="L376" s="286"/>
      <c r="M376" s="287" t="str">
        <f t="shared" si="33"/>
        <v>ND</v>
      </c>
      <c r="N376" s="288" t="str">
        <f t="shared" si="31"/>
        <v>ND</v>
      </c>
      <c r="O376" s="289" t="str">
        <f t="shared" si="32"/>
        <v>ND</v>
      </c>
      <c r="P376" s="290" t="str">
        <f t="shared" si="34"/>
        <v>ND</v>
      </c>
      <c r="Q376" s="291" t="str">
        <f t="shared" si="35"/>
        <v>ND</v>
      </c>
      <c r="R376" s="292" t="str">
        <f t="shared" si="36"/>
        <v>ND</v>
      </c>
    </row>
    <row r="377" spans="1:18" ht="65.25" customHeight="1" x14ac:dyDescent="0.25">
      <c r="A377" s="74">
        <v>371</v>
      </c>
      <c r="B377" s="283"/>
      <c r="C377" s="284"/>
      <c r="D377" s="284"/>
      <c r="E377" s="284"/>
      <c r="F377" s="284"/>
      <c r="G377" s="284" t="s">
        <v>27</v>
      </c>
      <c r="H377" s="284"/>
      <c r="I377" s="285"/>
      <c r="J377" s="284" t="s">
        <v>27</v>
      </c>
      <c r="K377" s="284" t="s">
        <v>27</v>
      </c>
      <c r="L377" s="286"/>
      <c r="M377" s="287" t="str">
        <f t="shared" si="33"/>
        <v>ND</v>
      </c>
      <c r="N377" s="288" t="str">
        <f t="shared" si="31"/>
        <v>ND</v>
      </c>
      <c r="O377" s="289" t="str">
        <f t="shared" si="32"/>
        <v>ND</v>
      </c>
      <c r="P377" s="290" t="str">
        <f t="shared" si="34"/>
        <v>ND</v>
      </c>
      <c r="Q377" s="291" t="str">
        <f t="shared" si="35"/>
        <v>ND</v>
      </c>
      <c r="R377" s="292" t="str">
        <f t="shared" si="36"/>
        <v>ND</v>
      </c>
    </row>
    <row r="378" spans="1:18" ht="65.25" customHeight="1" x14ac:dyDescent="0.25">
      <c r="A378" s="74">
        <v>372</v>
      </c>
      <c r="B378" s="283"/>
      <c r="C378" s="284"/>
      <c r="D378" s="284"/>
      <c r="E378" s="284"/>
      <c r="F378" s="284"/>
      <c r="G378" s="284" t="s">
        <v>27</v>
      </c>
      <c r="H378" s="284"/>
      <c r="I378" s="285"/>
      <c r="J378" s="284" t="s">
        <v>27</v>
      </c>
      <c r="K378" s="284" t="s">
        <v>27</v>
      </c>
      <c r="L378" s="286"/>
      <c r="M378" s="287" t="str">
        <f t="shared" si="33"/>
        <v>ND</v>
      </c>
      <c r="N378" s="288" t="str">
        <f t="shared" si="31"/>
        <v>ND</v>
      </c>
      <c r="O378" s="289" t="str">
        <f t="shared" si="32"/>
        <v>ND</v>
      </c>
      <c r="P378" s="290" t="str">
        <f t="shared" si="34"/>
        <v>ND</v>
      </c>
      <c r="Q378" s="291" t="str">
        <f t="shared" si="35"/>
        <v>ND</v>
      </c>
      <c r="R378" s="292" t="str">
        <f t="shared" si="36"/>
        <v>ND</v>
      </c>
    </row>
    <row r="379" spans="1:18" ht="65.25" customHeight="1" x14ac:dyDescent="0.25">
      <c r="A379" s="74">
        <v>373</v>
      </c>
      <c r="B379" s="283"/>
      <c r="C379" s="284"/>
      <c r="D379" s="284"/>
      <c r="E379" s="284"/>
      <c r="F379" s="284"/>
      <c r="G379" s="284" t="s">
        <v>27</v>
      </c>
      <c r="H379" s="284"/>
      <c r="I379" s="285"/>
      <c r="J379" s="284" t="s">
        <v>27</v>
      </c>
      <c r="K379" s="284" t="s">
        <v>27</v>
      </c>
      <c r="L379" s="286"/>
      <c r="M379" s="287" t="str">
        <f t="shared" si="33"/>
        <v>ND</v>
      </c>
      <c r="N379" s="288" t="str">
        <f t="shared" si="31"/>
        <v>ND</v>
      </c>
      <c r="O379" s="289" t="str">
        <f t="shared" si="32"/>
        <v>ND</v>
      </c>
      <c r="P379" s="290" t="str">
        <f t="shared" si="34"/>
        <v>ND</v>
      </c>
      <c r="Q379" s="291" t="str">
        <f t="shared" si="35"/>
        <v>ND</v>
      </c>
      <c r="R379" s="292" t="str">
        <f t="shared" si="36"/>
        <v>ND</v>
      </c>
    </row>
    <row r="380" spans="1:18" ht="65.25" customHeight="1" x14ac:dyDescent="0.25">
      <c r="A380" s="74">
        <v>374</v>
      </c>
      <c r="B380" s="283"/>
      <c r="C380" s="284"/>
      <c r="D380" s="284"/>
      <c r="E380" s="284"/>
      <c r="F380" s="284"/>
      <c r="G380" s="284" t="s">
        <v>27</v>
      </c>
      <c r="H380" s="284"/>
      <c r="I380" s="285"/>
      <c r="J380" s="284" t="s">
        <v>27</v>
      </c>
      <c r="K380" s="284" t="s">
        <v>27</v>
      </c>
      <c r="L380" s="286"/>
      <c r="M380" s="287" t="str">
        <f t="shared" si="33"/>
        <v>ND</v>
      </c>
      <c r="N380" s="288" t="str">
        <f t="shared" si="31"/>
        <v>ND</v>
      </c>
      <c r="O380" s="289" t="str">
        <f t="shared" si="32"/>
        <v>ND</v>
      </c>
      <c r="P380" s="290" t="str">
        <f t="shared" si="34"/>
        <v>ND</v>
      </c>
      <c r="Q380" s="291" t="str">
        <f t="shared" si="35"/>
        <v>ND</v>
      </c>
      <c r="R380" s="292" t="str">
        <f t="shared" si="36"/>
        <v>ND</v>
      </c>
    </row>
    <row r="381" spans="1:18" ht="65.25" customHeight="1" x14ac:dyDescent="0.25">
      <c r="A381" s="74">
        <v>375</v>
      </c>
      <c r="B381" s="283"/>
      <c r="C381" s="284"/>
      <c r="D381" s="284"/>
      <c r="E381" s="284"/>
      <c r="F381" s="284"/>
      <c r="G381" s="284" t="s">
        <v>27</v>
      </c>
      <c r="H381" s="284"/>
      <c r="I381" s="285"/>
      <c r="J381" s="284" t="s">
        <v>27</v>
      </c>
      <c r="K381" s="284" t="s">
        <v>27</v>
      </c>
      <c r="L381" s="286"/>
      <c r="M381" s="287" t="str">
        <f t="shared" si="33"/>
        <v>ND</v>
      </c>
      <c r="N381" s="288" t="str">
        <f t="shared" si="31"/>
        <v>ND</v>
      </c>
      <c r="O381" s="289" t="str">
        <f t="shared" si="32"/>
        <v>ND</v>
      </c>
      <c r="P381" s="290" t="str">
        <f t="shared" si="34"/>
        <v>ND</v>
      </c>
      <c r="Q381" s="291" t="str">
        <f t="shared" si="35"/>
        <v>ND</v>
      </c>
      <c r="R381" s="292" t="str">
        <f t="shared" si="36"/>
        <v>ND</v>
      </c>
    </row>
    <row r="382" spans="1:18" ht="65.25" customHeight="1" x14ac:dyDescent="0.25">
      <c r="A382" s="74">
        <v>376</v>
      </c>
      <c r="B382" s="283"/>
      <c r="C382" s="284"/>
      <c r="D382" s="284"/>
      <c r="E382" s="284"/>
      <c r="F382" s="284"/>
      <c r="G382" s="284" t="s">
        <v>27</v>
      </c>
      <c r="H382" s="284"/>
      <c r="I382" s="285"/>
      <c r="J382" s="284" t="s">
        <v>27</v>
      </c>
      <c r="K382" s="284" t="s">
        <v>27</v>
      </c>
      <c r="L382" s="286"/>
      <c r="M382" s="287" t="str">
        <f t="shared" si="33"/>
        <v>ND</v>
      </c>
      <c r="N382" s="288" t="str">
        <f t="shared" si="31"/>
        <v>ND</v>
      </c>
      <c r="O382" s="289" t="str">
        <f t="shared" si="32"/>
        <v>ND</v>
      </c>
      <c r="P382" s="290" t="str">
        <f t="shared" si="34"/>
        <v>ND</v>
      </c>
      <c r="Q382" s="291" t="str">
        <f t="shared" si="35"/>
        <v>ND</v>
      </c>
      <c r="R382" s="292" t="str">
        <f t="shared" si="36"/>
        <v>ND</v>
      </c>
    </row>
    <row r="383" spans="1:18" ht="65.25" customHeight="1" x14ac:dyDescent="0.25">
      <c r="A383" s="74">
        <v>377</v>
      </c>
      <c r="B383" s="283"/>
      <c r="C383" s="284"/>
      <c r="D383" s="284"/>
      <c r="E383" s="284"/>
      <c r="F383" s="284"/>
      <c r="G383" s="284" t="s">
        <v>27</v>
      </c>
      <c r="H383" s="284"/>
      <c r="I383" s="285"/>
      <c r="J383" s="284" t="s">
        <v>27</v>
      </c>
      <c r="K383" s="284" t="s">
        <v>27</v>
      </c>
      <c r="L383" s="286"/>
      <c r="M383" s="287" t="str">
        <f t="shared" si="33"/>
        <v>ND</v>
      </c>
      <c r="N383" s="288" t="str">
        <f t="shared" si="31"/>
        <v>ND</v>
      </c>
      <c r="O383" s="289" t="str">
        <f t="shared" si="32"/>
        <v>ND</v>
      </c>
      <c r="P383" s="290" t="str">
        <f t="shared" si="34"/>
        <v>ND</v>
      </c>
      <c r="Q383" s="291" t="str">
        <f t="shared" si="35"/>
        <v>ND</v>
      </c>
      <c r="R383" s="292" t="str">
        <f t="shared" si="36"/>
        <v>ND</v>
      </c>
    </row>
    <row r="384" spans="1:18" ht="65.25" customHeight="1" x14ac:dyDescent="0.25">
      <c r="A384" s="74">
        <v>378</v>
      </c>
      <c r="B384" s="283"/>
      <c r="C384" s="284"/>
      <c r="D384" s="284"/>
      <c r="E384" s="284"/>
      <c r="F384" s="284"/>
      <c r="G384" s="284" t="s">
        <v>27</v>
      </c>
      <c r="H384" s="284"/>
      <c r="I384" s="285"/>
      <c r="J384" s="284" t="s">
        <v>27</v>
      </c>
      <c r="K384" s="284" t="s">
        <v>27</v>
      </c>
      <c r="L384" s="286"/>
      <c r="M384" s="287" t="str">
        <f t="shared" si="33"/>
        <v>ND</v>
      </c>
      <c r="N384" s="288" t="str">
        <f t="shared" si="31"/>
        <v>ND</v>
      </c>
      <c r="O384" s="289" t="str">
        <f t="shared" si="32"/>
        <v>ND</v>
      </c>
      <c r="P384" s="290" t="str">
        <f t="shared" si="34"/>
        <v>ND</v>
      </c>
      <c r="Q384" s="291" t="str">
        <f t="shared" si="35"/>
        <v>ND</v>
      </c>
      <c r="R384" s="292" t="str">
        <f t="shared" si="36"/>
        <v>ND</v>
      </c>
    </row>
    <row r="385" spans="1:18" ht="65.25" customHeight="1" x14ac:dyDescent="0.25">
      <c r="A385" s="74">
        <v>379</v>
      </c>
      <c r="B385" s="283"/>
      <c r="C385" s="284"/>
      <c r="D385" s="284"/>
      <c r="E385" s="284"/>
      <c r="F385" s="284"/>
      <c r="G385" s="284" t="s">
        <v>27</v>
      </c>
      <c r="H385" s="284"/>
      <c r="I385" s="285"/>
      <c r="J385" s="284" t="s">
        <v>27</v>
      </c>
      <c r="K385" s="284" t="s">
        <v>27</v>
      </c>
      <c r="L385" s="286"/>
      <c r="M385" s="287" t="str">
        <f t="shared" si="33"/>
        <v>ND</v>
      </c>
      <c r="N385" s="288" t="str">
        <f t="shared" si="31"/>
        <v>ND</v>
      </c>
      <c r="O385" s="289" t="str">
        <f t="shared" si="32"/>
        <v>ND</v>
      </c>
      <c r="P385" s="290" t="str">
        <f t="shared" si="34"/>
        <v>ND</v>
      </c>
      <c r="Q385" s="291" t="str">
        <f t="shared" si="35"/>
        <v>ND</v>
      </c>
      <c r="R385" s="292" t="str">
        <f t="shared" si="36"/>
        <v>ND</v>
      </c>
    </row>
    <row r="386" spans="1:18" ht="65.25" customHeight="1" x14ac:dyDescent="0.25">
      <c r="A386" s="74">
        <v>380</v>
      </c>
      <c r="B386" s="283"/>
      <c r="C386" s="284"/>
      <c r="D386" s="284"/>
      <c r="E386" s="284"/>
      <c r="F386" s="284"/>
      <c r="G386" s="284" t="s">
        <v>27</v>
      </c>
      <c r="H386" s="284"/>
      <c r="I386" s="285"/>
      <c r="J386" s="284" t="s">
        <v>27</v>
      </c>
      <c r="K386" s="284" t="s">
        <v>27</v>
      </c>
      <c r="L386" s="286"/>
      <c r="M386" s="287" t="str">
        <f t="shared" si="33"/>
        <v>ND</v>
      </c>
      <c r="N386" s="288" t="str">
        <f t="shared" si="31"/>
        <v>ND</v>
      </c>
      <c r="O386" s="289" t="str">
        <f t="shared" si="32"/>
        <v>ND</v>
      </c>
      <c r="P386" s="290" t="str">
        <f t="shared" si="34"/>
        <v>ND</v>
      </c>
      <c r="Q386" s="291" t="str">
        <f t="shared" si="35"/>
        <v>ND</v>
      </c>
      <c r="R386" s="292" t="str">
        <f t="shared" si="36"/>
        <v>ND</v>
      </c>
    </row>
    <row r="387" spans="1:18" ht="65.25" customHeight="1" x14ac:dyDescent="0.25">
      <c r="A387" s="74">
        <v>381</v>
      </c>
      <c r="B387" s="283"/>
      <c r="C387" s="284"/>
      <c r="D387" s="284"/>
      <c r="E387" s="284"/>
      <c r="F387" s="284"/>
      <c r="G387" s="284" t="s">
        <v>27</v>
      </c>
      <c r="H387" s="284"/>
      <c r="I387" s="285"/>
      <c r="J387" s="284" t="s">
        <v>27</v>
      </c>
      <c r="K387" s="284" t="s">
        <v>27</v>
      </c>
      <c r="L387" s="286"/>
      <c r="M387" s="287" t="str">
        <f t="shared" si="33"/>
        <v>ND</v>
      </c>
      <c r="N387" s="288" t="str">
        <f t="shared" si="31"/>
        <v>ND</v>
      </c>
      <c r="O387" s="289" t="str">
        <f t="shared" si="32"/>
        <v>ND</v>
      </c>
      <c r="P387" s="290" t="str">
        <f t="shared" si="34"/>
        <v>ND</v>
      </c>
      <c r="Q387" s="291" t="str">
        <f t="shared" si="35"/>
        <v>ND</v>
      </c>
      <c r="R387" s="292" t="str">
        <f t="shared" si="36"/>
        <v>ND</v>
      </c>
    </row>
    <row r="388" spans="1:18" ht="65.25" customHeight="1" x14ac:dyDescent="0.25">
      <c r="A388" s="74">
        <v>382</v>
      </c>
      <c r="B388" s="283"/>
      <c r="C388" s="284"/>
      <c r="D388" s="284"/>
      <c r="E388" s="284"/>
      <c r="F388" s="284"/>
      <c r="G388" s="284" t="s">
        <v>27</v>
      </c>
      <c r="H388" s="284"/>
      <c r="I388" s="285"/>
      <c r="J388" s="284" t="s">
        <v>27</v>
      </c>
      <c r="K388" s="284" t="s">
        <v>27</v>
      </c>
      <c r="L388" s="286"/>
      <c r="M388" s="287" t="str">
        <f t="shared" si="33"/>
        <v>ND</v>
      </c>
      <c r="N388" s="288" t="str">
        <f t="shared" si="31"/>
        <v>ND</v>
      </c>
      <c r="O388" s="289" t="str">
        <f t="shared" si="32"/>
        <v>ND</v>
      </c>
      <c r="P388" s="290" t="str">
        <f t="shared" si="34"/>
        <v>ND</v>
      </c>
      <c r="Q388" s="291" t="str">
        <f t="shared" si="35"/>
        <v>ND</v>
      </c>
      <c r="R388" s="292" t="str">
        <f t="shared" si="36"/>
        <v>ND</v>
      </c>
    </row>
    <row r="389" spans="1:18" ht="65.25" customHeight="1" x14ac:dyDescent="0.25">
      <c r="A389" s="74">
        <v>383</v>
      </c>
      <c r="B389" s="283"/>
      <c r="C389" s="284"/>
      <c r="D389" s="284"/>
      <c r="E389" s="284"/>
      <c r="F389" s="284"/>
      <c r="G389" s="284" t="s">
        <v>27</v>
      </c>
      <c r="H389" s="284"/>
      <c r="I389" s="285"/>
      <c r="J389" s="284" t="s">
        <v>27</v>
      </c>
      <c r="K389" s="284" t="s">
        <v>27</v>
      </c>
      <c r="L389" s="286"/>
      <c r="M389" s="287" t="str">
        <f t="shared" si="33"/>
        <v>ND</v>
      </c>
      <c r="N389" s="288" t="str">
        <f t="shared" si="31"/>
        <v>ND</v>
      </c>
      <c r="O389" s="289" t="str">
        <f t="shared" si="32"/>
        <v>ND</v>
      </c>
      <c r="P389" s="290" t="str">
        <f t="shared" si="34"/>
        <v>ND</v>
      </c>
      <c r="Q389" s="291" t="str">
        <f t="shared" si="35"/>
        <v>ND</v>
      </c>
      <c r="R389" s="292" t="str">
        <f t="shared" si="36"/>
        <v>ND</v>
      </c>
    </row>
    <row r="390" spans="1:18" ht="65.25" customHeight="1" x14ac:dyDescent="0.25">
      <c r="A390" s="74">
        <v>384</v>
      </c>
      <c r="B390" s="283"/>
      <c r="C390" s="284"/>
      <c r="D390" s="284"/>
      <c r="E390" s="284"/>
      <c r="F390" s="284"/>
      <c r="G390" s="284" t="s">
        <v>27</v>
      </c>
      <c r="H390" s="284"/>
      <c r="I390" s="285"/>
      <c r="J390" s="284" t="s">
        <v>27</v>
      </c>
      <c r="K390" s="284" t="s">
        <v>27</v>
      </c>
      <c r="L390" s="286"/>
      <c r="M390" s="287" t="str">
        <f t="shared" si="33"/>
        <v>ND</v>
      </c>
      <c r="N390" s="288" t="str">
        <f t="shared" si="31"/>
        <v>ND</v>
      </c>
      <c r="O390" s="289" t="str">
        <f t="shared" si="32"/>
        <v>ND</v>
      </c>
      <c r="P390" s="290" t="str">
        <f t="shared" si="34"/>
        <v>ND</v>
      </c>
      <c r="Q390" s="291" t="str">
        <f t="shared" si="35"/>
        <v>ND</v>
      </c>
      <c r="R390" s="292" t="str">
        <f t="shared" si="36"/>
        <v>ND</v>
      </c>
    </row>
    <row r="391" spans="1:18" ht="65.25" customHeight="1" x14ac:dyDescent="0.25">
      <c r="A391" s="74">
        <v>385</v>
      </c>
      <c r="B391" s="283"/>
      <c r="C391" s="284"/>
      <c r="D391" s="284"/>
      <c r="E391" s="284"/>
      <c r="F391" s="284"/>
      <c r="G391" s="284" t="s">
        <v>27</v>
      </c>
      <c r="H391" s="284"/>
      <c r="I391" s="285"/>
      <c r="J391" s="284" t="s">
        <v>27</v>
      </c>
      <c r="K391" s="284" t="s">
        <v>27</v>
      </c>
      <c r="L391" s="286"/>
      <c r="M391" s="287" t="str">
        <f t="shared" si="33"/>
        <v>ND</v>
      </c>
      <c r="N391" s="288" t="str">
        <f t="shared" ref="N391:N453" si="37">IF(ISERROR(IF(OR(G391="Vélo",G391="Marche"),"NA",IF(AND(G391="Covoiturage avec d'autres MO",J391="Véhicule léger"),I391*gj_km_vehicule_leger_essence/2,IF(AND(G391="Covoiturage avec d'autres MO",J391="Minifourgonnette, VUS, camionnette"),I391*gj_km_camion_leger_essence/2,IF(AND(G391="Covoiturage avec d'autres MO",J391="Véhicule hybride"),I391*gj_km_vehicule_hybride/2,IF(AND(G391="Covoiturage avec d'autres MO",J391="Véhicule hybride rechargeable"),I391*gj_km_vehicule_hybride_rechargeable/2,IF(AND(OR(G391="Taxi",G391="Covoiturage"),J391="Véhicule léger"),I391*gj_km_vehicule_leger_essence,IF(AND(OR(G391="Taxi",G391="Covoiturage"),J391="Minifourgonnette, VUS, camionnette"),I391*gj_km_camion_leger_essence,IF(J391="Véhicule 100 % électrique",I391*gj_km_vehicule_100pc_electrique,IF(J391="Véhicule hybride",I391*gj_km_vehicule_hybride,IF(J391="Véhicule hybride rechargeable",I391*gj_km_vehicule_hybride_rechargeable,IF(K391="Essence",M391*gj_l_essence,IF(K391="Diesel",M391*gj_l_diesel,IF(G391="Avion - courte distance (plus petit ou égal à 499 km)",I391*gj_km_avion_courte_distance,IF(G391="Avion - moyenne distance (entre 500 km et 1599 km)",I391*gj_km_avion_moyenne_distance,IF(G391="Avion - longue distance (1600 km et plus)",I391*gj_km_avion_longue_distance,IF(G391="Autobus urbain",I391*gj_km_autobus_urbain,IF(G391="Autobus interurbain",I391*gj_km_autobus_interurbain,IF(G391="Train",I391*gj_km_train,IF(G391="Métro",I391*gj_km_metro,"ND")))))))))))))))))))),"ND",IF(OR(G391="Vélo",G391="Marche"),"NA",IF(AND(G391="Covoiturage avec d'autres MO",J391="Véhicule léger"),I391*gj_km_vehicule_leger_essence/2,IF(AND(G391="Covoiturage avec d'autres MO",J391="Minifourgonnette, VUS, camionnette"),I391*gj_km_camion_leger_essence/2,IF(AND(G391="Covoiturage avec d'autres MO",J391="Véhicule hybride"),I391*gj_km_vehicule_hybride/2,IF(AND(G391="Covoiturage avec d'autres MO",J391="Véhicule hybride rechargeable"),I391*gj_km_vehicule_hybride_rechargeable/2,IF(AND(OR(G391="Taxi",G391="Covoiturage"),J391="Véhicule léger"),I391*gj_km_vehicule_leger_essence,IF(AND(OR(G391="Taxi",G391="Covoiturage"),J391="Minifourgonnette, VUS, camionnette"),I391*gj_km_camion_leger_essence,IF(J391="Véhicule 100 % électrique",I391*gj_km_vehicule_100pc_electrique,IF(J391="Véhicule hybride",I391*gj_km_vehicule_hybride,IF(J391="Véhicule hybride rechargeable",I391*gj_km_vehicule_hybride_rechargeable,IF(K391="Essence",M391*gj_l_essence,IF(K391="Diesel",M391*gj_l_diesel,IF(G391="Avion - courte distance (plus petit ou égal à 499 km)",I391*gj_km_avion_courte_distance,IF(G391="Avion - moyenne distance (entre 500 km et 1599 km)",I391*gj_km_avion_moyenne_distance,IF(G391="Avion - longue distance (1600 km et plus)",I391*gj_km_avion_longue_distance,IF(G391="Autobus urbain",I391*gj_km_autobus_urbain,IF(G391="Autobus interurbain",I391*gj_km_autobus_interurbain,IF(G391="Train",I391*gj_km_train,IF(G391="Métro",I391*gj_km_metro,"ND"))))))))))))))))))))</f>
        <v>ND</v>
      </c>
      <c r="O391" s="289" t="str">
        <f t="shared" ref="O391:O453" si="38">IF(ISERROR(IF(OR(G391="Vélo",G391="Marche",J391="Véhicule 100 % électrique"),0,IF(AND(G391="Covoiturage avec d'autres MO",J391="Véhicule léger"),I391*tonCO2eq_km_vehicule_leger_essence/2,IF(AND(G391="Covoiturage avec d'autres MO",J391="Minifourgonnette, VUS, camionnette"),I391*tonCO2eq_km_camion_leger_essence/2,IF(AND(G391="Covoiturage avec d'autres MO",J391="Véhicule hybride"),I391*tonCO2eq_km_vehicule_hybride/2,IF(AND(G391="Covoiturage avec d'autres MO",J391="Véhicule hybride rechargeable"),I391*tonCO2eq_km_vehicule_hybride_rechargeable/2,IF(AND(OR(G391="Covoiturage",G391="Taxi"),J391="Véhicule léger"),I391*tonCO2eq_km_vehicule_leger_essence,IF(AND(OR(G391="Covoiturage",G391="Taxi"),J391="Minifourgonnette, VUS, camionnette"),I391*tonCO2eq_km_camion_leger_essence,IF(J391="Véhicule hybride",I391*tonCO2eq_km_vehicule_hybride,IF(J391="Véhicule hybride rechargeable",I391*tonCO2eq_km_vehicule_hybride_rechargeable,IF(AND(J391="Véhicule léger",K391="Essence"),M391*tonCO2eq_l_essence_vehicule_leger,IF(AND(J391="Véhicule léger",K391="Diesel"),M391*tonCO2eq_l_diesel_vehicule_leger,IF(AND(J391="Minifourgonnette, VUS, camionnette",K391="Essence"),M391*tonCO2eq_l_essence_camion_leger,IF(AND(J391="Minifourgonnette, VUS, camionnette",K391="Diesel"),M391*tonCO2eq_l_diesel_camion_leger,IF(G391="Avion - courte distance (plus petit ou égal à 499 km)",I391*tonCO2eq_km_avion_courte_distance,IF(G391="Avion - moyenne distance (entre 500 km et 1599 km)",I391*tonCO2eq_km_avion_moyenne_distance,IF(G391="Avion - longue distance (1600 km et plus)",I391*tonCO2eq_km_avion_longue_distance,IF(G391="Autobus urbain",I391*tonCO2eq_km_autobus_urbain,IF(G391="Autobus interurbain",I391*tonCO2eq_km_autobus_interurbain,IF(G391="Train",I391*tonCO2eq_km_train,IF(G391="Métro",I391*tonCO2eq_km_metro,"ND"))))))))))))))))))))),"ND",IF(OR(G391="Vélo",G391="Marche",J391="Véhicule 100 % électrique"),0,IF(AND(G391="Covoiturage avec d'autres MO",J391="Véhicule léger"),I391*tonCO2eq_km_vehicule_leger_essence/2,IF(AND(G391="Covoiturage avec d'autres MO",J391="Minifourgonnette, VUS, camionnette"),I391*tonCO2eq_km_camion_leger_essence/2,IF(AND(G391="Covoiturage avec d'autres MO",J391="Véhicule hybride"),I391*tonCO2eq_km_vehicule_hybride/2,IF(AND(G391="Covoiturage avec d'autres MO",J391="Véhicule hybride rechargeable"),I391*tonCO2eq_km_vehicule_hybride_rechargeable/2,IF(AND(OR(G391="Covoiturage",G391="Taxi"),J391="Véhicule léger"),I391*tonCO2eq_km_vehicule_leger_essence,IF(AND(OR(G391="Covoiturage",G391="Taxi"),J391="Minifourgonnette, VUS, camionnette"),I391*tonCO2eq_km_camion_leger_essence,IF(J391="Véhicule hybride",I391*tonCO2eq_km_vehicule_hybride,IF(J391="Véhicule hybride rechargeable",I391*tonCO2eq_km_vehicule_hybride_rechargeable,IF(AND(J391="Véhicule léger",K391="Essence"),M391*tonCO2eq_l_essence_vehicule_leger,IF(AND(J391="Véhicule léger",K391="Diesel"),M391*tonCO2eq_l_diesel_vehicule_leger,IF(AND(J391="Minifourgonnette, VUS, camionnette",K391="Essence"),M391*tonCO2eq_l_essence_camion_leger,IF(AND(J391="Minifourgonnette, VUS, camionnette",K391="Diesel"),M391*tonCO2eq_l_diesel_camion_leger,IF(G391="Avion - courte distance (plus petit ou égal à 499 km)",I391*tonCO2eq_km_avion_courte_distance,IF(G391="Avion - moyenne distance (entre 500 km et 1599 km)",I391*tonCO2eq_km_avion_moyenne_distance,IF(G391="Avion - longue distance (1600 km et plus)",I391*tonCO2eq_km_avion_longue_distance,IF(G391="Autobus urbain",I391*tonCO2eq_km_autobus_urbain,IF(G391="Autobus interurbain",I391*tonCO2eq_km_autobus_interurbain,IF(G391="Train",I391*tonCO2eq_km_train,IF(G391="Métro",I391*tonCO2eq_km_metro,"ND")))))))))))))))))))))</f>
        <v>ND</v>
      </c>
      <c r="P391" s="290" t="str">
        <f t="shared" si="34"/>
        <v>ND</v>
      </c>
      <c r="Q391" s="291" t="str">
        <f t="shared" si="35"/>
        <v>ND</v>
      </c>
      <c r="R391" s="292" t="str">
        <f t="shared" si="36"/>
        <v>ND</v>
      </c>
    </row>
    <row r="392" spans="1:18" ht="65.25" customHeight="1" x14ac:dyDescent="0.25">
      <c r="A392" s="74">
        <v>386</v>
      </c>
      <c r="B392" s="283"/>
      <c r="C392" s="284"/>
      <c r="D392" s="284"/>
      <c r="E392" s="284"/>
      <c r="F392" s="284"/>
      <c r="G392" s="284" t="s">
        <v>27</v>
      </c>
      <c r="H392" s="284"/>
      <c r="I392" s="285"/>
      <c r="J392" s="284" t="s">
        <v>27</v>
      </c>
      <c r="K392" s="284" t="s">
        <v>27</v>
      </c>
      <c r="L392" s="286"/>
      <c r="M392" s="287" t="str">
        <f t="shared" ref="M392:M454" si="39">IF(ISERROR(IF(OR(G392="Marche",G392="Vélo"),"NA",IF(J392="Véhicule 100 % électrique",0,IF(AND(G392="Covoiturage avec d'autres MO",J392="Véhicule léger"),I392*l_km_vehicule_leger/2,IF(AND(G392="Covoiturage avec d'autres MO",J392="Minifourgonnette, VUS, camionnette"),I392*l_km_camion_leger/2,IF(AND(G392="Covoiturage avec d'autres MO",J392="Véhicule hybride"),I392*l_km_vehicule_hybride/2,IF(AND(G392="Covoiturage avec d'autres MO",J392="Véhicule hybride rechargeable"),I392*l_km_vehicule_hybride_rechargeable/2,IF(J392="Véhicule hybride",I392*l_km_vehicule_hybride,IF(J392="Véhicule hybride rechargeable",I392*l_km_vehicule_hybride_rechargeable,IF(J392="Véhicule léger",I392*l_km_vehicule_leger,IF(J392="Minifourgonnette, VUS, camionnette",I392*l_km_camion_leger,"ND"))))))))))),"ND",IF(OR(G392="Marche",G392="Vélo"),"NA",IF(J392="Véhicule 100 % électrique",0,IF(AND(G392="Covoiturage avec d'autres MO",J392="Véhicule léger"),I392*l_km_vehicule_leger/2,IF(AND(G392="Covoiturage avec d'autres MO",J392="Minifourgonnette, VUS, camionnette"),I392*l_km_camion_leger/2,IF(AND(G392="Covoiturage avec d'autres MO",J392="Véhicule hybride"),I392*l_km_vehicule_hybride/2,IF(AND(G392="Covoiturage avec d'autres MO",J392="Véhicule hybride rechargeable"),I392*l_km_vehicule_hybride_rechargeable/2,IF(J392="Véhicule hybride",I392*l_km_vehicule_hybride,IF(J392="Véhicule hybride rechargeable",I392*l_km_vehicule_hybride_rechargeable,IF(J392="Véhicule léger",I392*l_km_vehicule_leger,IF(J392="Minifourgonnette, VUS, camionnette",I392*l_km_camion_leger,"ND")))))))))))</f>
        <v>ND</v>
      </c>
      <c r="N392" s="288" t="str">
        <f t="shared" si="37"/>
        <v>ND</v>
      </c>
      <c r="O392" s="289" t="str">
        <f t="shared" si="38"/>
        <v>ND</v>
      </c>
      <c r="P392" s="290" t="str">
        <f t="shared" ref="P392:P454" si="40">IF(ISERROR(O392*1000),"ND",O392*1000)</f>
        <v>ND</v>
      </c>
      <c r="Q392" s="291" t="str">
        <f t="shared" ref="Q392:Q454" si="41">IF(ISERROR(P392/I392),"ND",P392/I392)</f>
        <v>ND</v>
      </c>
      <c r="R392" s="292" t="str">
        <f t="shared" ref="R392:R454" si="42">IF(ISERROR(IF(OR(G392="Autobus interurbain",G392="Autobus urbain",G392="Avion - courte distance (plus petit ou égal à 499 km)",G392="Avion - moyenne distance (entre 500 km et 1599 km)",G392="Avion - longue distance (1600 km et plus)",G392="Métro",G392="Train"),P392,P392/H392)),"ND",IF(OR(G392="Autobus interurbain",G392="Autobus urbain",G392="Avion - courte distance (plus petit ou égal à 499 km)",G392="Avion - moyenne distance (entre 500 km et 1599 km)",G392="Avion - longue distance (1600 km et plus)",G392="Métro",G392="Train"),P392,P392/H392))</f>
        <v>ND</v>
      </c>
    </row>
    <row r="393" spans="1:18" ht="65.25" customHeight="1" x14ac:dyDescent="0.25">
      <c r="A393" s="74">
        <v>387</v>
      </c>
      <c r="B393" s="283"/>
      <c r="C393" s="284"/>
      <c r="D393" s="284"/>
      <c r="E393" s="284"/>
      <c r="F393" s="284"/>
      <c r="G393" s="284" t="s">
        <v>27</v>
      </c>
      <c r="H393" s="284"/>
      <c r="I393" s="285"/>
      <c r="J393" s="284" t="s">
        <v>27</v>
      </c>
      <c r="K393" s="284" t="s">
        <v>27</v>
      </c>
      <c r="L393" s="286"/>
      <c r="M393" s="287" t="str">
        <f t="shared" si="39"/>
        <v>ND</v>
      </c>
      <c r="N393" s="288" t="str">
        <f t="shared" si="37"/>
        <v>ND</v>
      </c>
      <c r="O393" s="289" t="str">
        <f t="shared" si="38"/>
        <v>ND</v>
      </c>
      <c r="P393" s="290" t="str">
        <f t="shared" si="40"/>
        <v>ND</v>
      </c>
      <c r="Q393" s="291" t="str">
        <f t="shared" si="41"/>
        <v>ND</v>
      </c>
      <c r="R393" s="292" t="str">
        <f t="shared" si="42"/>
        <v>ND</v>
      </c>
    </row>
    <row r="394" spans="1:18" ht="65.25" customHeight="1" x14ac:dyDescent="0.25">
      <c r="A394" s="74">
        <v>388</v>
      </c>
      <c r="B394" s="283"/>
      <c r="C394" s="284"/>
      <c r="D394" s="284"/>
      <c r="E394" s="284"/>
      <c r="F394" s="284"/>
      <c r="G394" s="284" t="s">
        <v>27</v>
      </c>
      <c r="H394" s="284"/>
      <c r="I394" s="285"/>
      <c r="J394" s="284" t="s">
        <v>27</v>
      </c>
      <c r="K394" s="284" t="s">
        <v>27</v>
      </c>
      <c r="L394" s="286"/>
      <c r="M394" s="287" t="str">
        <f t="shared" si="39"/>
        <v>ND</v>
      </c>
      <c r="N394" s="288" t="str">
        <f t="shared" si="37"/>
        <v>ND</v>
      </c>
      <c r="O394" s="289" t="str">
        <f t="shared" si="38"/>
        <v>ND</v>
      </c>
      <c r="P394" s="290" t="str">
        <f t="shared" si="40"/>
        <v>ND</v>
      </c>
      <c r="Q394" s="291" t="str">
        <f t="shared" si="41"/>
        <v>ND</v>
      </c>
      <c r="R394" s="292" t="str">
        <f t="shared" si="42"/>
        <v>ND</v>
      </c>
    </row>
    <row r="395" spans="1:18" ht="65.25" customHeight="1" x14ac:dyDescent="0.25">
      <c r="A395" s="74">
        <v>389</v>
      </c>
      <c r="B395" s="283"/>
      <c r="C395" s="284"/>
      <c r="D395" s="284"/>
      <c r="E395" s="284"/>
      <c r="F395" s="284"/>
      <c r="G395" s="284" t="s">
        <v>27</v>
      </c>
      <c r="H395" s="284"/>
      <c r="I395" s="285"/>
      <c r="J395" s="284" t="s">
        <v>27</v>
      </c>
      <c r="K395" s="284" t="s">
        <v>27</v>
      </c>
      <c r="L395" s="286"/>
      <c r="M395" s="287" t="str">
        <f t="shared" si="39"/>
        <v>ND</v>
      </c>
      <c r="N395" s="288" t="str">
        <f t="shared" si="37"/>
        <v>ND</v>
      </c>
      <c r="O395" s="289" t="str">
        <f t="shared" si="38"/>
        <v>ND</v>
      </c>
      <c r="P395" s="290" t="str">
        <f t="shared" si="40"/>
        <v>ND</v>
      </c>
      <c r="Q395" s="291" t="str">
        <f t="shared" si="41"/>
        <v>ND</v>
      </c>
      <c r="R395" s="292" t="str">
        <f t="shared" si="42"/>
        <v>ND</v>
      </c>
    </row>
    <row r="396" spans="1:18" ht="65.25" customHeight="1" x14ac:dyDescent="0.25">
      <c r="A396" s="74">
        <v>390</v>
      </c>
      <c r="B396" s="283"/>
      <c r="C396" s="284"/>
      <c r="D396" s="284"/>
      <c r="E396" s="284"/>
      <c r="F396" s="284"/>
      <c r="G396" s="284" t="s">
        <v>27</v>
      </c>
      <c r="H396" s="284"/>
      <c r="I396" s="285"/>
      <c r="J396" s="284" t="s">
        <v>27</v>
      </c>
      <c r="K396" s="284" t="s">
        <v>27</v>
      </c>
      <c r="L396" s="286"/>
      <c r="M396" s="287" t="str">
        <f t="shared" si="39"/>
        <v>ND</v>
      </c>
      <c r="N396" s="288" t="str">
        <f t="shared" si="37"/>
        <v>ND</v>
      </c>
      <c r="O396" s="289" t="str">
        <f t="shared" si="38"/>
        <v>ND</v>
      </c>
      <c r="P396" s="290" t="str">
        <f t="shared" si="40"/>
        <v>ND</v>
      </c>
      <c r="Q396" s="291" t="str">
        <f t="shared" si="41"/>
        <v>ND</v>
      </c>
      <c r="R396" s="292" t="str">
        <f t="shared" si="42"/>
        <v>ND</v>
      </c>
    </row>
    <row r="397" spans="1:18" ht="65.25" customHeight="1" x14ac:dyDescent="0.25">
      <c r="A397" s="74">
        <v>392</v>
      </c>
      <c r="B397" s="283"/>
      <c r="C397" s="284"/>
      <c r="D397" s="284"/>
      <c r="E397" s="284"/>
      <c r="F397" s="284"/>
      <c r="G397" s="284" t="s">
        <v>27</v>
      </c>
      <c r="H397" s="284"/>
      <c r="I397" s="285"/>
      <c r="J397" s="284" t="s">
        <v>27</v>
      </c>
      <c r="K397" s="284" t="s">
        <v>27</v>
      </c>
      <c r="L397" s="286"/>
      <c r="M397" s="287" t="str">
        <f t="shared" si="39"/>
        <v>ND</v>
      </c>
      <c r="N397" s="288" t="str">
        <f t="shared" si="37"/>
        <v>ND</v>
      </c>
      <c r="O397" s="289" t="str">
        <f t="shared" si="38"/>
        <v>ND</v>
      </c>
      <c r="P397" s="290" t="str">
        <f t="shared" si="40"/>
        <v>ND</v>
      </c>
      <c r="Q397" s="291" t="str">
        <f t="shared" si="41"/>
        <v>ND</v>
      </c>
      <c r="R397" s="292" t="str">
        <f t="shared" si="42"/>
        <v>ND</v>
      </c>
    </row>
    <row r="398" spans="1:18" ht="65.25" customHeight="1" x14ac:dyDescent="0.25">
      <c r="A398" s="74">
        <v>393</v>
      </c>
      <c r="B398" s="283"/>
      <c r="C398" s="284"/>
      <c r="D398" s="284"/>
      <c r="E398" s="284"/>
      <c r="F398" s="284"/>
      <c r="G398" s="284" t="s">
        <v>27</v>
      </c>
      <c r="H398" s="284"/>
      <c r="I398" s="285"/>
      <c r="J398" s="284" t="s">
        <v>27</v>
      </c>
      <c r="K398" s="284" t="s">
        <v>27</v>
      </c>
      <c r="L398" s="286"/>
      <c r="M398" s="287" t="str">
        <f t="shared" si="39"/>
        <v>ND</v>
      </c>
      <c r="N398" s="288" t="str">
        <f t="shared" si="37"/>
        <v>ND</v>
      </c>
      <c r="O398" s="289" t="str">
        <f t="shared" si="38"/>
        <v>ND</v>
      </c>
      <c r="P398" s="290" t="str">
        <f t="shared" si="40"/>
        <v>ND</v>
      </c>
      <c r="Q398" s="291" t="str">
        <f t="shared" si="41"/>
        <v>ND</v>
      </c>
      <c r="R398" s="292" t="str">
        <f t="shared" si="42"/>
        <v>ND</v>
      </c>
    </row>
    <row r="399" spans="1:18" ht="65.25" customHeight="1" x14ac:dyDescent="0.25">
      <c r="A399" s="74">
        <v>394</v>
      </c>
      <c r="B399" s="283"/>
      <c r="C399" s="284"/>
      <c r="D399" s="284"/>
      <c r="E399" s="284"/>
      <c r="F399" s="284"/>
      <c r="G399" s="284" t="s">
        <v>27</v>
      </c>
      <c r="H399" s="284"/>
      <c r="I399" s="285"/>
      <c r="J399" s="284" t="s">
        <v>27</v>
      </c>
      <c r="K399" s="284" t="s">
        <v>27</v>
      </c>
      <c r="L399" s="286"/>
      <c r="M399" s="287" t="str">
        <f t="shared" si="39"/>
        <v>ND</v>
      </c>
      <c r="N399" s="288" t="str">
        <f t="shared" si="37"/>
        <v>ND</v>
      </c>
      <c r="O399" s="289" t="str">
        <f t="shared" si="38"/>
        <v>ND</v>
      </c>
      <c r="P399" s="290" t="str">
        <f t="shared" si="40"/>
        <v>ND</v>
      </c>
      <c r="Q399" s="291" t="str">
        <f t="shared" si="41"/>
        <v>ND</v>
      </c>
      <c r="R399" s="292" t="str">
        <f t="shared" si="42"/>
        <v>ND</v>
      </c>
    </row>
    <row r="400" spans="1:18" ht="65.25" customHeight="1" x14ac:dyDescent="0.25">
      <c r="A400" s="74">
        <v>395</v>
      </c>
      <c r="B400" s="283"/>
      <c r="C400" s="284"/>
      <c r="D400" s="284"/>
      <c r="E400" s="284"/>
      <c r="F400" s="284"/>
      <c r="G400" s="284" t="s">
        <v>27</v>
      </c>
      <c r="H400" s="284"/>
      <c r="I400" s="285"/>
      <c r="J400" s="284" t="s">
        <v>27</v>
      </c>
      <c r="K400" s="284" t="s">
        <v>27</v>
      </c>
      <c r="L400" s="286"/>
      <c r="M400" s="287" t="str">
        <f t="shared" si="39"/>
        <v>ND</v>
      </c>
      <c r="N400" s="288" t="str">
        <f t="shared" si="37"/>
        <v>ND</v>
      </c>
      <c r="O400" s="289" t="str">
        <f t="shared" si="38"/>
        <v>ND</v>
      </c>
      <c r="P400" s="290" t="str">
        <f t="shared" si="40"/>
        <v>ND</v>
      </c>
      <c r="Q400" s="291" t="str">
        <f t="shared" si="41"/>
        <v>ND</v>
      </c>
      <c r="R400" s="292" t="str">
        <f t="shared" si="42"/>
        <v>ND</v>
      </c>
    </row>
    <row r="401" spans="1:18" ht="65.25" customHeight="1" x14ac:dyDescent="0.25">
      <c r="A401" s="74">
        <v>396</v>
      </c>
      <c r="B401" s="283"/>
      <c r="C401" s="284"/>
      <c r="D401" s="284"/>
      <c r="E401" s="284"/>
      <c r="F401" s="284"/>
      <c r="G401" s="284" t="s">
        <v>27</v>
      </c>
      <c r="H401" s="284"/>
      <c r="I401" s="285"/>
      <c r="J401" s="284" t="s">
        <v>27</v>
      </c>
      <c r="K401" s="284" t="s">
        <v>27</v>
      </c>
      <c r="L401" s="286"/>
      <c r="M401" s="287" t="str">
        <f t="shared" si="39"/>
        <v>ND</v>
      </c>
      <c r="N401" s="288" t="str">
        <f t="shared" si="37"/>
        <v>ND</v>
      </c>
      <c r="O401" s="289" t="str">
        <f t="shared" si="38"/>
        <v>ND</v>
      </c>
      <c r="P401" s="290" t="str">
        <f t="shared" si="40"/>
        <v>ND</v>
      </c>
      <c r="Q401" s="291" t="str">
        <f t="shared" si="41"/>
        <v>ND</v>
      </c>
      <c r="R401" s="292" t="str">
        <f t="shared" si="42"/>
        <v>ND</v>
      </c>
    </row>
    <row r="402" spans="1:18" ht="65.25" customHeight="1" x14ac:dyDescent="0.25">
      <c r="A402" s="74">
        <v>397</v>
      </c>
      <c r="B402" s="283"/>
      <c r="C402" s="284"/>
      <c r="D402" s="284"/>
      <c r="E402" s="284"/>
      <c r="F402" s="284"/>
      <c r="G402" s="284" t="s">
        <v>27</v>
      </c>
      <c r="H402" s="284"/>
      <c r="I402" s="285"/>
      <c r="J402" s="284" t="s">
        <v>27</v>
      </c>
      <c r="K402" s="284" t="s">
        <v>27</v>
      </c>
      <c r="L402" s="286"/>
      <c r="M402" s="287" t="str">
        <f t="shared" si="39"/>
        <v>ND</v>
      </c>
      <c r="N402" s="288" t="str">
        <f t="shared" si="37"/>
        <v>ND</v>
      </c>
      <c r="O402" s="289" t="str">
        <f t="shared" si="38"/>
        <v>ND</v>
      </c>
      <c r="P402" s="290" t="str">
        <f t="shared" si="40"/>
        <v>ND</v>
      </c>
      <c r="Q402" s="291" t="str">
        <f t="shared" si="41"/>
        <v>ND</v>
      </c>
      <c r="R402" s="292" t="str">
        <f t="shared" si="42"/>
        <v>ND</v>
      </c>
    </row>
    <row r="403" spans="1:18" ht="65.25" customHeight="1" x14ac:dyDescent="0.25">
      <c r="A403" s="74">
        <v>398</v>
      </c>
      <c r="B403" s="283"/>
      <c r="C403" s="284"/>
      <c r="D403" s="284"/>
      <c r="E403" s="284"/>
      <c r="F403" s="284"/>
      <c r="G403" s="284" t="s">
        <v>27</v>
      </c>
      <c r="H403" s="284"/>
      <c r="I403" s="285"/>
      <c r="J403" s="284" t="s">
        <v>27</v>
      </c>
      <c r="K403" s="284" t="s">
        <v>27</v>
      </c>
      <c r="L403" s="286"/>
      <c r="M403" s="287" t="str">
        <f t="shared" si="39"/>
        <v>ND</v>
      </c>
      <c r="N403" s="288" t="str">
        <f t="shared" si="37"/>
        <v>ND</v>
      </c>
      <c r="O403" s="289" t="str">
        <f t="shared" si="38"/>
        <v>ND</v>
      </c>
      <c r="P403" s="290" t="str">
        <f t="shared" si="40"/>
        <v>ND</v>
      </c>
      <c r="Q403" s="291" t="str">
        <f t="shared" si="41"/>
        <v>ND</v>
      </c>
      <c r="R403" s="292" t="str">
        <f t="shared" si="42"/>
        <v>ND</v>
      </c>
    </row>
    <row r="404" spans="1:18" ht="65.25" customHeight="1" x14ac:dyDescent="0.25">
      <c r="A404" s="74">
        <v>399</v>
      </c>
      <c r="B404" s="283"/>
      <c r="C404" s="284"/>
      <c r="D404" s="284"/>
      <c r="E404" s="284"/>
      <c r="F404" s="284"/>
      <c r="G404" s="284" t="s">
        <v>27</v>
      </c>
      <c r="H404" s="284"/>
      <c r="I404" s="285"/>
      <c r="J404" s="284" t="s">
        <v>27</v>
      </c>
      <c r="K404" s="284" t="s">
        <v>27</v>
      </c>
      <c r="L404" s="286"/>
      <c r="M404" s="287" t="str">
        <f t="shared" si="39"/>
        <v>ND</v>
      </c>
      <c r="N404" s="288" t="str">
        <f t="shared" si="37"/>
        <v>ND</v>
      </c>
      <c r="O404" s="289" t="str">
        <f t="shared" si="38"/>
        <v>ND</v>
      </c>
      <c r="P404" s="290" t="str">
        <f t="shared" si="40"/>
        <v>ND</v>
      </c>
      <c r="Q404" s="291" t="str">
        <f t="shared" si="41"/>
        <v>ND</v>
      </c>
      <c r="R404" s="292" t="str">
        <f t="shared" si="42"/>
        <v>ND</v>
      </c>
    </row>
    <row r="405" spans="1:18" ht="65.25" customHeight="1" x14ac:dyDescent="0.25">
      <c r="A405" s="74">
        <v>400</v>
      </c>
      <c r="B405" s="283"/>
      <c r="C405" s="284"/>
      <c r="D405" s="284"/>
      <c r="E405" s="284"/>
      <c r="F405" s="284"/>
      <c r="G405" s="284" t="s">
        <v>27</v>
      </c>
      <c r="H405" s="284"/>
      <c r="I405" s="285"/>
      <c r="J405" s="284" t="s">
        <v>27</v>
      </c>
      <c r="K405" s="284" t="s">
        <v>27</v>
      </c>
      <c r="L405" s="286"/>
      <c r="M405" s="287" t="str">
        <f t="shared" si="39"/>
        <v>ND</v>
      </c>
      <c r="N405" s="288" t="str">
        <f t="shared" si="37"/>
        <v>ND</v>
      </c>
      <c r="O405" s="289" t="str">
        <f t="shared" si="38"/>
        <v>ND</v>
      </c>
      <c r="P405" s="290" t="str">
        <f t="shared" si="40"/>
        <v>ND</v>
      </c>
      <c r="Q405" s="291" t="str">
        <f t="shared" si="41"/>
        <v>ND</v>
      </c>
      <c r="R405" s="292" t="str">
        <f t="shared" si="42"/>
        <v>ND</v>
      </c>
    </row>
    <row r="406" spans="1:18" ht="65.25" customHeight="1" x14ac:dyDescent="0.25">
      <c r="A406" s="74">
        <v>401</v>
      </c>
      <c r="B406" s="283"/>
      <c r="C406" s="284"/>
      <c r="D406" s="284"/>
      <c r="E406" s="284"/>
      <c r="F406" s="284"/>
      <c r="G406" s="284" t="s">
        <v>27</v>
      </c>
      <c r="H406" s="284"/>
      <c r="I406" s="285"/>
      <c r="J406" s="284" t="s">
        <v>27</v>
      </c>
      <c r="K406" s="284" t="s">
        <v>27</v>
      </c>
      <c r="L406" s="286"/>
      <c r="M406" s="287" t="str">
        <f t="shared" si="39"/>
        <v>ND</v>
      </c>
      <c r="N406" s="288" t="str">
        <f t="shared" si="37"/>
        <v>ND</v>
      </c>
      <c r="O406" s="289" t="str">
        <f t="shared" si="38"/>
        <v>ND</v>
      </c>
      <c r="P406" s="290" t="str">
        <f t="shared" si="40"/>
        <v>ND</v>
      </c>
      <c r="Q406" s="291" t="str">
        <f t="shared" si="41"/>
        <v>ND</v>
      </c>
      <c r="R406" s="292" t="str">
        <f t="shared" si="42"/>
        <v>ND</v>
      </c>
    </row>
    <row r="407" spans="1:18" ht="65.25" customHeight="1" x14ac:dyDescent="0.25">
      <c r="A407" s="74">
        <v>402</v>
      </c>
      <c r="B407" s="283"/>
      <c r="C407" s="284"/>
      <c r="D407" s="284"/>
      <c r="E407" s="284"/>
      <c r="F407" s="284"/>
      <c r="G407" s="284" t="s">
        <v>27</v>
      </c>
      <c r="H407" s="284"/>
      <c r="I407" s="285"/>
      <c r="J407" s="284" t="s">
        <v>27</v>
      </c>
      <c r="K407" s="284" t="s">
        <v>27</v>
      </c>
      <c r="L407" s="286"/>
      <c r="M407" s="287" t="str">
        <f t="shared" si="39"/>
        <v>ND</v>
      </c>
      <c r="N407" s="288" t="str">
        <f t="shared" si="37"/>
        <v>ND</v>
      </c>
      <c r="O407" s="289" t="str">
        <f t="shared" si="38"/>
        <v>ND</v>
      </c>
      <c r="P407" s="290" t="str">
        <f t="shared" si="40"/>
        <v>ND</v>
      </c>
      <c r="Q407" s="291" t="str">
        <f t="shared" si="41"/>
        <v>ND</v>
      </c>
      <c r="R407" s="292" t="str">
        <f t="shared" si="42"/>
        <v>ND</v>
      </c>
    </row>
    <row r="408" spans="1:18" ht="65.25" customHeight="1" x14ac:dyDescent="0.25">
      <c r="A408" s="74">
        <v>403</v>
      </c>
      <c r="B408" s="283"/>
      <c r="C408" s="284"/>
      <c r="D408" s="284"/>
      <c r="E408" s="284"/>
      <c r="F408" s="284"/>
      <c r="G408" s="284" t="s">
        <v>27</v>
      </c>
      <c r="H408" s="284"/>
      <c r="I408" s="285"/>
      <c r="J408" s="284" t="s">
        <v>27</v>
      </c>
      <c r="K408" s="284" t="s">
        <v>27</v>
      </c>
      <c r="L408" s="286"/>
      <c r="M408" s="287" t="str">
        <f t="shared" si="39"/>
        <v>ND</v>
      </c>
      <c r="N408" s="288" t="str">
        <f t="shared" si="37"/>
        <v>ND</v>
      </c>
      <c r="O408" s="289" t="str">
        <f t="shared" si="38"/>
        <v>ND</v>
      </c>
      <c r="P408" s="290" t="str">
        <f t="shared" si="40"/>
        <v>ND</v>
      </c>
      <c r="Q408" s="291" t="str">
        <f t="shared" si="41"/>
        <v>ND</v>
      </c>
      <c r="R408" s="292" t="str">
        <f t="shared" si="42"/>
        <v>ND</v>
      </c>
    </row>
    <row r="409" spans="1:18" ht="65.25" customHeight="1" x14ac:dyDescent="0.25">
      <c r="A409" s="74">
        <v>404</v>
      </c>
      <c r="B409" s="283"/>
      <c r="C409" s="284"/>
      <c r="D409" s="284"/>
      <c r="E409" s="284"/>
      <c r="F409" s="284"/>
      <c r="G409" s="284" t="s">
        <v>27</v>
      </c>
      <c r="H409" s="284"/>
      <c r="I409" s="285"/>
      <c r="J409" s="284" t="s">
        <v>27</v>
      </c>
      <c r="K409" s="284" t="s">
        <v>27</v>
      </c>
      <c r="L409" s="286"/>
      <c r="M409" s="287" t="str">
        <f t="shared" si="39"/>
        <v>ND</v>
      </c>
      <c r="N409" s="288" t="str">
        <f t="shared" si="37"/>
        <v>ND</v>
      </c>
      <c r="O409" s="289" t="str">
        <f t="shared" si="38"/>
        <v>ND</v>
      </c>
      <c r="P409" s="290" t="str">
        <f t="shared" si="40"/>
        <v>ND</v>
      </c>
      <c r="Q409" s="291" t="str">
        <f t="shared" si="41"/>
        <v>ND</v>
      </c>
      <c r="R409" s="292" t="str">
        <f t="shared" si="42"/>
        <v>ND</v>
      </c>
    </row>
    <row r="410" spans="1:18" ht="65.25" customHeight="1" x14ac:dyDescent="0.25">
      <c r="A410" s="74">
        <v>405</v>
      </c>
      <c r="B410" s="283"/>
      <c r="C410" s="284"/>
      <c r="D410" s="284"/>
      <c r="E410" s="284"/>
      <c r="F410" s="284"/>
      <c r="G410" s="284" t="s">
        <v>27</v>
      </c>
      <c r="H410" s="284"/>
      <c r="I410" s="285"/>
      <c r="J410" s="284" t="s">
        <v>27</v>
      </c>
      <c r="K410" s="284" t="s">
        <v>27</v>
      </c>
      <c r="L410" s="286"/>
      <c r="M410" s="287" t="str">
        <f t="shared" si="39"/>
        <v>ND</v>
      </c>
      <c r="N410" s="288" t="str">
        <f t="shared" si="37"/>
        <v>ND</v>
      </c>
      <c r="O410" s="289" t="str">
        <f t="shared" si="38"/>
        <v>ND</v>
      </c>
      <c r="P410" s="290" t="str">
        <f t="shared" si="40"/>
        <v>ND</v>
      </c>
      <c r="Q410" s="291" t="str">
        <f t="shared" si="41"/>
        <v>ND</v>
      </c>
      <c r="R410" s="292" t="str">
        <f t="shared" si="42"/>
        <v>ND</v>
      </c>
    </row>
    <row r="411" spans="1:18" ht="65.25" customHeight="1" x14ac:dyDescent="0.25">
      <c r="A411" s="74">
        <v>406</v>
      </c>
      <c r="B411" s="283"/>
      <c r="C411" s="284"/>
      <c r="D411" s="284"/>
      <c r="E411" s="284"/>
      <c r="F411" s="284"/>
      <c r="G411" s="284" t="s">
        <v>27</v>
      </c>
      <c r="H411" s="284"/>
      <c r="I411" s="285"/>
      <c r="J411" s="284" t="s">
        <v>27</v>
      </c>
      <c r="K411" s="284" t="s">
        <v>27</v>
      </c>
      <c r="L411" s="286"/>
      <c r="M411" s="287" t="str">
        <f t="shared" si="39"/>
        <v>ND</v>
      </c>
      <c r="N411" s="288" t="str">
        <f t="shared" si="37"/>
        <v>ND</v>
      </c>
      <c r="O411" s="289" t="str">
        <f t="shared" si="38"/>
        <v>ND</v>
      </c>
      <c r="P411" s="290" t="str">
        <f t="shared" si="40"/>
        <v>ND</v>
      </c>
      <c r="Q411" s="291" t="str">
        <f t="shared" si="41"/>
        <v>ND</v>
      </c>
      <c r="R411" s="292" t="str">
        <f t="shared" si="42"/>
        <v>ND</v>
      </c>
    </row>
    <row r="412" spans="1:18" ht="65.25" customHeight="1" x14ac:dyDescent="0.25">
      <c r="A412" s="74">
        <v>407</v>
      </c>
      <c r="B412" s="283"/>
      <c r="C412" s="284"/>
      <c r="D412" s="284"/>
      <c r="E412" s="284"/>
      <c r="F412" s="284"/>
      <c r="G412" s="284" t="s">
        <v>27</v>
      </c>
      <c r="H412" s="284"/>
      <c r="I412" s="285"/>
      <c r="J412" s="284" t="s">
        <v>27</v>
      </c>
      <c r="K412" s="284" t="s">
        <v>27</v>
      </c>
      <c r="L412" s="286"/>
      <c r="M412" s="287" t="str">
        <f t="shared" si="39"/>
        <v>ND</v>
      </c>
      <c r="N412" s="288" t="str">
        <f t="shared" si="37"/>
        <v>ND</v>
      </c>
      <c r="O412" s="289" t="str">
        <f t="shared" si="38"/>
        <v>ND</v>
      </c>
      <c r="P412" s="290" t="str">
        <f t="shared" si="40"/>
        <v>ND</v>
      </c>
      <c r="Q412" s="291" t="str">
        <f t="shared" si="41"/>
        <v>ND</v>
      </c>
      <c r="R412" s="292" t="str">
        <f t="shared" si="42"/>
        <v>ND</v>
      </c>
    </row>
    <row r="413" spans="1:18" ht="65.25" customHeight="1" x14ac:dyDescent="0.25">
      <c r="A413" s="74">
        <v>408</v>
      </c>
      <c r="B413" s="283"/>
      <c r="C413" s="284"/>
      <c r="D413" s="284"/>
      <c r="E413" s="284"/>
      <c r="F413" s="284"/>
      <c r="G413" s="284" t="s">
        <v>27</v>
      </c>
      <c r="H413" s="284"/>
      <c r="I413" s="285"/>
      <c r="J413" s="284" t="s">
        <v>27</v>
      </c>
      <c r="K413" s="284" t="s">
        <v>27</v>
      </c>
      <c r="L413" s="286"/>
      <c r="M413" s="287" t="str">
        <f t="shared" si="39"/>
        <v>ND</v>
      </c>
      <c r="N413" s="288" t="str">
        <f t="shared" si="37"/>
        <v>ND</v>
      </c>
      <c r="O413" s="289" t="str">
        <f t="shared" si="38"/>
        <v>ND</v>
      </c>
      <c r="P413" s="290" t="str">
        <f t="shared" si="40"/>
        <v>ND</v>
      </c>
      <c r="Q413" s="291" t="str">
        <f t="shared" si="41"/>
        <v>ND</v>
      </c>
      <c r="R413" s="292" t="str">
        <f t="shared" si="42"/>
        <v>ND</v>
      </c>
    </row>
    <row r="414" spans="1:18" ht="65.25" customHeight="1" x14ac:dyDescent="0.25">
      <c r="A414" s="74">
        <v>409</v>
      </c>
      <c r="B414" s="283"/>
      <c r="C414" s="284"/>
      <c r="D414" s="284"/>
      <c r="E414" s="284"/>
      <c r="F414" s="284"/>
      <c r="G414" s="284" t="s">
        <v>27</v>
      </c>
      <c r="H414" s="284"/>
      <c r="I414" s="285"/>
      <c r="J414" s="284" t="s">
        <v>27</v>
      </c>
      <c r="K414" s="284" t="s">
        <v>27</v>
      </c>
      <c r="L414" s="286"/>
      <c r="M414" s="287" t="str">
        <f t="shared" si="39"/>
        <v>ND</v>
      </c>
      <c r="N414" s="288" t="str">
        <f t="shared" si="37"/>
        <v>ND</v>
      </c>
      <c r="O414" s="289" t="str">
        <f t="shared" si="38"/>
        <v>ND</v>
      </c>
      <c r="P414" s="290" t="str">
        <f t="shared" si="40"/>
        <v>ND</v>
      </c>
      <c r="Q414" s="291" t="str">
        <f t="shared" si="41"/>
        <v>ND</v>
      </c>
      <c r="R414" s="292" t="str">
        <f t="shared" si="42"/>
        <v>ND</v>
      </c>
    </row>
    <row r="415" spans="1:18" ht="65.25" customHeight="1" x14ac:dyDescent="0.25">
      <c r="A415" s="74">
        <v>410</v>
      </c>
      <c r="B415" s="283"/>
      <c r="C415" s="284"/>
      <c r="D415" s="284"/>
      <c r="E415" s="284"/>
      <c r="F415" s="284"/>
      <c r="G415" s="284" t="s">
        <v>27</v>
      </c>
      <c r="H415" s="284"/>
      <c r="I415" s="285"/>
      <c r="J415" s="284" t="s">
        <v>27</v>
      </c>
      <c r="K415" s="284" t="s">
        <v>27</v>
      </c>
      <c r="L415" s="286"/>
      <c r="M415" s="287" t="str">
        <f t="shared" si="39"/>
        <v>ND</v>
      </c>
      <c r="N415" s="288" t="str">
        <f t="shared" si="37"/>
        <v>ND</v>
      </c>
      <c r="O415" s="289" t="str">
        <f t="shared" si="38"/>
        <v>ND</v>
      </c>
      <c r="P415" s="290" t="str">
        <f t="shared" si="40"/>
        <v>ND</v>
      </c>
      <c r="Q415" s="291" t="str">
        <f t="shared" si="41"/>
        <v>ND</v>
      </c>
      <c r="R415" s="292" t="str">
        <f t="shared" si="42"/>
        <v>ND</v>
      </c>
    </row>
    <row r="416" spans="1:18" ht="65.25" customHeight="1" x14ac:dyDescent="0.25">
      <c r="A416" s="74">
        <v>411</v>
      </c>
      <c r="B416" s="283"/>
      <c r="C416" s="284"/>
      <c r="D416" s="284"/>
      <c r="E416" s="284"/>
      <c r="F416" s="284"/>
      <c r="G416" s="284" t="s">
        <v>27</v>
      </c>
      <c r="H416" s="284"/>
      <c r="I416" s="285"/>
      <c r="J416" s="284" t="s">
        <v>27</v>
      </c>
      <c r="K416" s="284" t="s">
        <v>27</v>
      </c>
      <c r="L416" s="286"/>
      <c r="M416" s="287" t="str">
        <f t="shared" si="39"/>
        <v>ND</v>
      </c>
      <c r="N416" s="288" t="str">
        <f t="shared" si="37"/>
        <v>ND</v>
      </c>
      <c r="O416" s="289" t="str">
        <f t="shared" si="38"/>
        <v>ND</v>
      </c>
      <c r="P416" s="290" t="str">
        <f t="shared" si="40"/>
        <v>ND</v>
      </c>
      <c r="Q416" s="291" t="str">
        <f t="shared" si="41"/>
        <v>ND</v>
      </c>
      <c r="R416" s="292" t="str">
        <f t="shared" si="42"/>
        <v>ND</v>
      </c>
    </row>
    <row r="417" spans="1:18" ht="65.25" customHeight="1" x14ac:dyDescent="0.25">
      <c r="A417" s="74">
        <v>412</v>
      </c>
      <c r="B417" s="283"/>
      <c r="C417" s="284"/>
      <c r="D417" s="284"/>
      <c r="E417" s="284"/>
      <c r="F417" s="284"/>
      <c r="G417" s="284" t="s">
        <v>27</v>
      </c>
      <c r="H417" s="284"/>
      <c r="I417" s="285"/>
      <c r="J417" s="284" t="s">
        <v>27</v>
      </c>
      <c r="K417" s="284" t="s">
        <v>27</v>
      </c>
      <c r="L417" s="286"/>
      <c r="M417" s="287" t="str">
        <f t="shared" si="39"/>
        <v>ND</v>
      </c>
      <c r="N417" s="288" t="str">
        <f t="shared" si="37"/>
        <v>ND</v>
      </c>
      <c r="O417" s="289" t="str">
        <f t="shared" si="38"/>
        <v>ND</v>
      </c>
      <c r="P417" s="290" t="str">
        <f t="shared" si="40"/>
        <v>ND</v>
      </c>
      <c r="Q417" s="291" t="str">
        <f t="shared" si="41"/>
        <v>ND</v>
      </c>
      <c r="R417" s="292" t="str">
        <f t="shared" si="42"/>
        <v>ND</v>
      </c>
    </row>
    <row r="418" spans="1:18" ht="65.25" customHeight="1" x14ac:dyDescent="0.25">
      <c r="A418" s="74">
        <v>413</v>
      </c>
      <c r="B418" s="283"/>
      <c r="C418" s="284"/>
      <c r="D418" s="284"/>
      <c r="E418" s="284"/>
      <c r="F418" s="284"/>
      <c r="G418" s="284" t="s">
        <v>27</v>
      </c>
      <c r="H418" s="284"/>
      <c r="I418" s="285"/>
      <c r="J418" s="284" t="s">
        <v>27</v>
      </c>
      <c r="K418" s="284" t="s">
        <v>27</v>
      </c>
      <c r="L418" s="286"/>
      <c r="M418" s="287" t="str">
        <f t="shared" si="39"/>
        <v>ND</v>
      </c>
      <c r="N418" s="288" t="str">
        <f t="shared" si="37"/>
        <v>ND</v>
      </c>
      <c r="O418" s="289" t="str">
        <f t="shared" si="38"/>
        <v>ND</v>
      </c>
      <c r="P418" s="290" t="str">
        <f t="shared" si="40"/>
        <v>ND</v>
      </c>
      <c r="Q418" s="291" t="str">
        <f t="shared" si="41"/>
        <v>ND</v>
      </c>
      <c r="R418" s="292" t="str">
        <f t="shared" si="42"/>
        <v>ND</v>
      </c>
    </row>
    <row r="419" spans="1:18" ht="65.25" customHeight="1" x14ac:dyDescent="0.25">
      <c r="A419" s="74">
        <v>414</v>
      </c>
      <c r="B419" s="283"/>
      <c r="C419" s="284"/>
      <c r="D419" s="284"/>
      <c r="E419" s="284"/>
      <c r="F419" s="284"/>
      <c r="G419" s="284" t="s">
        <v>27</v>
      </c>
      <c r="H419" s="284"/>
      <c r="I419" s="285"/>
      <c r="J419" s="284" t="s">
        <v>27</v>
      </c>
      <c r="K419" s="284" t="s">
        <v>27</v>
      </c>
      <c r="L419" s="286"/>
      <c r="M419" s="287" t="str">
        <f t="shared" si="39"/>
        <v>ND</v>
      </c>
      <c r="N419" s="288" t="str">
        <f t="shared" si="37"/>
        <v>ND</v>
      </c>
      <c r="O419" s="289" t="str">
        <f t="shared" si="38"/>
        <v>ND</v>
      </c>
      <c r="P419" s="290" t="str">
        <f t="shared" si="40"/>
        <v>ND</v>
      </c>
      <c r="Q419" s="291" t="str">
        <f t="shared" si="41"/>
        <v>ND</v>
      </c>
      <c r="R419" s="292" t="str">
        <f t="shared" si="42"/>
        <v>ND</v>
      </c>
    </row>
    <row r="420" spans="1:18" ht="65.25" customHeight="1" x14ac:dyDescent="0.25">
      <c r="A420" s="74">
        <v>415</v>
      </c>
      <c r="B420" s="283"/>
      <c r="C420" s="284"/>
      <c r="D420" s="284"/>
      <c r="E420" s="284"/>
      <c r="F420" s="284"/>
      <c r="G420" s="284" t="s">
        <v>27</v>
      </c>
      <c r="H420" s="284"/>
      <c r="I420" s="285"/>
      <c r="J420" s="284" t="s">
        <v>27</v>
      </c>
      <c r="K420" s="284" t="s">
        <v>27</v>
      </c>
      <c r="L420" s="286"/>
      <c r="M420" s="287" t="str">
        <f t="shared" si="39"/>
        <v>ND</v>
      </c>
      <c r="N420" s="288" t="str">
        <f t="shared" si="37"/>
        <v>ND</v>
      </c>
      <c r="O420" s="289" t="str">
        <f t="shared" si="38"/>
        <v>ND</v>
      </c>
      <c r="P420" s="290" t="str">
        <f t="shared" si="40"/>
        <v>ND</v>
      </c>
      <c r="Q420" s="291" t="str">
        <f t="shared" si="41"/>
        <v>ND</v>
      </c>
      <c r="R420" s="292" t="str">
        <f t="shared" si="42"/>
        <v>ND</v>
      </c>
    </row>
    <row r="421" spans="1:18" ht="65.25" customHeight="1" x14ac:dyDescent="0.25">
      <c r="A421" s="74">
        <v>416</v>
      </c>
      <c r="B421" s="283"/>
      <c r="C421" s="284"/>
      <c r="D421" s="284"/>
      <c r="E421" s="284"/>
      <c r="F421" s="284"/>
      <c r="G421" s="284" t="s">
        <v>27</v>
      </c>
      <c r="H421" s="284"/>
      <c r="I421" s="285"/>
      <c r="J421" s="284" t="s">
        <v>27</v>
      </c>
      <c r="K421" s="284" t="s">
        <v>27</v>
      </c>
      <c r="L421" s="286"/>
      <c r="M421" s="287" t="str">
        <f t="shared" si="39"/>
        <v>ND</v>
      </c>
      <c r="N421" s="288" t="str">
        <f t="shared" si="37"/>
        <v>ND</v>
      </c>
      <c r="O421" s="289" t="str">
        <f t="shared" si="38"/>
        <v>ND</v>
      </c>
      <c r="P421" s="290" t="str">
        <f t="shared" si="40"/>
        <v>ND</v>
      </c>
      <c r="Q421" s="291" t="str">
        <f t="shared" si="41"/>
        <v>ND</v>
      </c>
      <c r="R421" s="292" t="str">
        <f t="shared" si="42"/>
        <v>ND</v>
      </c>
    </row>
    <row r="422" spans="1:18" ht="65.25" customHeight="1" x14ac:dyDescent="0.25">
      <c r="A422" s="74">
        <v>417</v>
      </c>
      <c r="B422" s="283"/>
      <c r="C422" s="284"/>
      <c r="D422" s="284"/>
      <c r="E422" s="284"/>
      <c r="F422" s="284"/>
      <c r="G422" s="284" t="s">
        <v>27</v>
      </c>
      <c r="H422" s="284"/>
      <c r="I422" s="285"/>
      <c r="J422" s="284" t="s">
        <v>27</v>
      </c>
      <c r="K422" s="284" t="s">
        <v>27</v>
      </c>
      <c r="L422" s="286"/>
      <c r="M422" s="287" t="str">
        <f t="shared" si="39"/>
        <v>ND</v>
      </c>
      <c r="N422" s="288" t="str">
        <f t="shared" si="37"/>
        <v>ND</v>
      </c>
      <c r="O422" s="289" t="str">
        <f t="shared" si="38"/>
        <v>ND</v>
      </c>
      <c r="P422" s="290" t="str">
        <f t="shared" si="40"/>
        <v>ND</v>
      </c>
      <c r="Q422" s="291" t="str">
        <f t="shared" si="41"/>
        <v>ND</v>
      </c>
      <c r="R422" s="292" t="str">
        <f t="shared" si="42"/>
        <v>ND</v>
      </c>
    </row>
    <row r="423" spans="1:18" ht="65.25" customHeight="1" x14ac:dyDescent="0.25">
      <c r="A423" s="74">
        <v>418</v>
      </c>
      <c r="B423" s="283"/>
      <c r="C423" s="284"/>
      <c r="D423" s="284"/>
      <c r="E423" s="284"/>
      <c r="F423" s="284"/>
      <c r="G423" s="284" t="s">
        <v>27</v>
      </c>
      <c r="H423" s="284"/>
      <c r="I423" s="285"/>
      <c r="J423" s="284" t="s">
        <v>27</v>
      </c>
      <c r="K423" s="284" t="s">
        <v>27</v>
      </c>
      <c r="L423" s="286"/>
      <c r="M423" s="287" t="str">
        <f t="shared" si="39"/>
        <v>ND</v>
      </c>
      <c r="N423" s="288" t="str">
        <f t="shared" si="37"/>
        <v>ND</v>
      </c>
      <c r="O423" s="289" t="str">
        <f t="shared" si="38"/>
        <v>ND</v>
      </c>
      <c r="P423" s="290" t="str">
        <f t="shared" si="40"/>
        <v>ND</v>
      </c>
      <c r="Q423" s="291" t="str">
        <f t="shared" si="41"/>
        <v>ND</v>
      </c>
      <c r="R423" s="292" t="str">
        <f t="shared" si="42"/>
        <v>ND</v>
      </c>
    </row>
    <row r="424" spans="1:18" ht="65.25" customHeight="1" x14ac:dyDescent="0.25">
      <c r="A424" s="74">
        <v>419</v>
      </c>
      <c r="B424" s="283"/>
      <c r="C424" s="284"/>
      <c r="D424" s="284"/>
      <c r="E424" s="284"/>
      <c r="F424" s="284"/>
      <c r="G424" s="284" t="s">
        <v>27</v>
      </c>
      <c r="H424" s="284"/>
      <c r="I424" s="285"/>
      <c r="J424" s="284" t="s">
        <v>27</v>
      </c>
      <c r="K424" s="284" t="s">
        <v>27</v>
      </c>
      <c r="L424" s="286"/>
      <c r="M424" s="287" t="str">
        <f t="shared" si="39"/>
        <v>ND</v>
      </c>
      <c r="N424" s="288" t="str">
        <f t="shared" si="37"/>
        <v>ND</v>
      </c>
      <c r="O424" s="289" t="str">
        <f t="shared" si="38"/>
        <v>ND</v>
      </c>
      <c r="P424" s="290" t="str">
        <f t="shared" si="40"/>
        <v>ND</v>
      </c>
      <c r="Q424" s="291" t="str">
        <f t="shared" si="41"/>
        <v>ND</v>
      </c>
      <c r="R424" s="292" t="str">
        <f t="shared" si="42"/>
        <v>ND</v>
      </c>
    </row>
    <row r="425" spans="1:18" ht="65.25" customHeight="1" x14ac:dyDescent="0.25">
      <c r="A425" s="74">
        <v>420</v>
      </c>
      <c r="B425" s="283"/>
      <c r="C425" s="284"/>
      <c r="D425" s="284"/>
      <c r="E425" s="284"/>
      <c r="F425" s="284"/>
      <c r="G425" s="284" t="s">
        <v>27</v>
      </c>
      <c r="H425" s="284"/>
      <c r="I425" s="285"/>
      <c r="J425" s="284" t="s">
        <v>27</v>
      </c>
      <c r="K425" s="284" t="s">
        <v>27</v>
      </c>
      <c r="L425" s="286"/>
      <c r="M425" s="287" t="str">
        <f t="shared" si="39"/>
        <v>ND</v>
      </c>
      <c r="N425" s="288" t="str">
        <f t="shared" si="37"/>
        <v>ND</v>
      </c>
      <c r="O425" s="289" t="str">
        <f t="shared" si="38"/>
        <v>ND</v>
      </c>
      <c r="P425" s="290" t="str">
        <f t="shared" si="40"/>
        <v>ND</v>
      </c>
      <c r="Q425" s="291" t="str">
        <f t="shared" si="41"/>
        <v>ND</v>
      </c>
      <c r="R425" s="292" t="str">
        <f t="shared" si="42"/>
        <v>ND</v>
      </c>
    </row>
    <row r="426" spans="1:18" ht="65.25" customHeight="1" x14ac:dyDescent="0.25">
      <c r="A426" s="74">
        <v>421</v>
      </c>
      <c r="B426" s="283"/>
      <c r="C426" s="284"/>
      <c r="D426" s="284"/>
      <c r="E426" s="284"/>
      <c r="F426" s="284"/>
      <c r="G426" s="284" t="s">
        <v>27</v>
      </c>
      <c r="H426" s="284"/>
      <c r="I426" s="285"/>
      <c r="J426" s="284" t="s">
        <v>27</v>
      </c>
      <c r="K426" s="284" t="s">
        <v>27</v>
      </c>
      <c r="L426" s="286"/>
      <c r="M426" s="287" t="str">
        <f t="shared" si="39"/>
        <v>ND</v>
      </c>
      <c r="N426" s="288" t="str">
        <f t="shared" si="37"/>
        <v>ND</v>
      </c>
      <c r="O426" s="289" t="str">
        <f t="shared" si="38"/>
        <v>ND</v>
      </c>
      <c r="P426" s="290" t="str">
        <f t="shared" si="40"/>
        <v>ND</v>
      </c>
      <c r="Q426" s="291" t="str">
        <f t="shared" si="41"/>
        <v>ND</v>
      </c>
      <c r="R426" s="292" t="str">
        <f t="shared" si="42"/>
        <v>ND</v>
      </c>
    </row>
    <row r="427" spans="1:18" ht="65.25" customHeight="1" x14ac:dyDescent="0.25">
      <c r="A427" s="74">
        <v>422</v>
      </c>
      <c r="B427" s="283"/>
      <c r="C427" s="284"/>
      <c r="D427" s="284"/>
      <c r="E427" s="284"/>
      <c r="F427" s="284"/>
      <c r="G427" s="284" t="s">
        <v>27</v>
      </c>
      <c r="H427" s="284"/>
      <c r="I427" s="285"/>
      <c r="J427" s="284" t="s">
        <v>27</v>
      </c>
      <c r="K427" s="284" t="s">
        <v>27</v>
      </c>
      <c r="L427" s="286"/>
      <c r="M427" s="287" t="str">
        <f t="shared" si="39"/>
        <v>ND</v>
      </c>
      <c r="N427" s="288" t="str">
        <f t="shared" si="37"/>
        <v>ND</v>
      </c>
      <c r="O427" s="289" t="str">
        <f t="shared" si="38"/>
        <v>ND</v>
      </c>
      <c r="P427" s="290" t="str">
        <f t="shared" si="40"/>
        <v>ND</v>
      </c>
      <c r="Q427" s="291" t="str">
        <f t="shared" si="41"/>
        <v>ND</v>
      </c>
      <c r="R427" s="292" t="str">
        <f t="shared" si="42"/>
        <v>ND</v>
      </c>
    </row>
    <row r="428" spans="1:18" ht="65.25" customHeight="1" x14ac:dyDescent="0.25">
      <c r="A428" s="74">
        <v>423</v>
      </c>
      <c r="B428" s="283"/>
      <c r="C428" s="284"/>
      <c r="D428" s="284"/>
      <c r="E428" s="284"/>
      <c r="F428" s="284"/>
      <c r="G428" s="284" t="s">
        <v>27</v>
      </c>
      <c r="H428" s="284"/>
      <c r="I428" s="285"/>
      <c r="J428" s="284" t="s">
        <v>27</v>
      </c>
      <c r="K428" s="284" t="s">
        <v>27</v>
      </c>
      <c r="L428" s="286"/>
      <c r="M428" s="287" t="str">
        <f t="shared" si="39"/>
        <v>ND</v>
      </c>
      <c r="N428" s="288" t="str">
        <f t="shared" si="37"/>
        <v>ND</v>
      </c>
      <c r="O428" s="289" t="str">
        <f t="shared" si="38"/>
        <v>ND</v>
      </c>
      <c r="P428" s="290" t="str">
        <f t="shared" si="40"/>
        <v>ND</v>
      </c>
      <c r="Q428" s="291" t="str">
        <f t="shared" si="41"/>
        <v>ND</v>
      </c>
      <c r="R428" s="292" t="str">
        <f t="shared" si="42"/>
        <v>ND</v>
      </c>
    </row>
    <row r="429" spans="1:18" ht="65.25" customHeight="1" x14ac:dyDescent="0.25">
      <c r="A429" s="74">
        <v>424</v>
      </c>
      <c r="B429" s="283"/>
      <c r="C429" s="284"/>
      <c r="D429" s="284"/>
      <c r="E429" s="284"/>
      <c r="F429" s="284"/>
      <c r="G429" s="284" t="s">
        <v>27</v>
      </c>
      <c r="H429" s="284"/>
      <c r="I429" s="285"/>
      <c r="J429" s="284" t="s">
        <v>27</v>
      </c>
      <c r="K429" s="284" t="s">
        <v>27</v>
      </c>
      <c r="L429" s="286"/>
      <c r="M429" s="287" t="str">
        <f t="shared" si="39"/>
        <v>ND</v>
      </c>
      <c r="N429" s="288" t="str">
        <f t="shared" si="37"/>
        <v>ND</v>
      </c>
      <c r="O429" s="289" t="str">
        <f t="shared" si="38"/>
        <v>ND</v>
      </c>
      <c r="P429" s="290" t="str">
        <f t="shared" si="40"/>
        <v>ND</v>
      </c>
      <c r="Q429" s="291" t="str">
        <f t="shared" si="41"/>
        <v>ND</v>
      </c>
      <c r="R429" s="292" t="str">
        <f t="shared" si="42"/>
        <v>ND</v>
      </c>
    </row>
    <row r="430" spans="1:18" ht="65.25" customHeight="1" x14ac:dyDescent="0.25">
      <c r="A430" s="74">
        <v>425</v>
      </c>
      <c r="B430" s="283"/>
      <c r="C430" s="284"/>
      <c r="D430" s="284"/>
      <c r="E430" s="284"/>
      <c r="F430" s="284"/>
      <c r="G430" s="284" t="s">
        <v>27</v>
      </c>
      <c r="H430" s="284"/>
      <c r="I430" s="285"/>
      <c r="J430" s="284" t="s">
        <v>27</v>
      </c>
      <c r="K430" s="284" t="s">
        <v>27</v>
      </c>
      <c r="L430" s="286"/>
      <c r="M430" s="287" t="str">
        <f t="shared" si="39"/>
        <v>ND</v>
      </c>
      <c r="N430" s="288" t="str">
        <f t="shared" si="37"/>
        <v>ND</v>
      </c>
      <c r="O430" s="289" t="str">
        <f t="shared" si="38"/>
        <v>ND</v>
      </c>
      <c r="P430" s="290" t="str">
        <f t="shared" si="40"/>
        <v>ND</v>
      </c>
      <c r="Q430" s="291" t="str">
        <f t="shared" si="41"/>
        <v>ND</v>
      </c>
      <c r="R430" s="292" t="str">
        <f t="shared" si="42"/>
        <v>ND</v>
      </c>
    </row>
    <row r="431" spans="1:18" ht="65.25" customHeight="1" x14ac:dyDescent="0.25">
      <c r="A431" s="74">
        <v>426</v>
      </c>
      <c r="B431" s="283"/>
      <c r="C431" s="284"/>
      <c r="D431" s="284"/>
      <c r="E431" s="284"/>
      <c r="F431" s="284"/>
      <c r="G431" s="284" t="s">
        <v>27</v>
      </c>
      <c r="H431" s="284"/>
      <c r="I431" s="285"/>
      <c r="J431" s="284" t="s">
        <v>27</v>
      </c>
      <c r="K431" s="284" t="s">
        <v>27</v>
      </c>
      <c r="L431" s="286"/>
      <c r="M431" s="287" t="str">
        <f t="shared" si="39"/>
        <v>ND</v>
      </c>
      <c r="N431" s="288" t="str">
        <f t="shared" si="37"/>
        <v>ND</v>
      </c>
      <c r="O431" s="289" t="str">
        <f t="shared" si="38"/>
        <v>ND</v>
      </c>
      <c r="P431" s="290" t="str">
        <f t="shared" si="40"/>
        <v>ND</v>
      </c>
      <c r="Q431" s="291" t="str">
        <f t="shared" si="41"/>
        <v>ND</v>
      </c>
      <c r="R431" s="292" t="str">
        <f t="shared" si="42"/>
        <v>ND</v>
      </c>
    </row>
    <row r="432" spans="1:18" ht="65.25" customHeight="1" x14ac:dyDescent="0.25">
      <c r="A432" s="74">
        <v>427</v>
      </c>
      <c r="B432" s="283"/>
      <c r="C432" s="284"/>
      <c r="D432" s="284"/>
      <c r="E432" s="284"/>
      <c r="F432" s="284"/>
      <c r="G432" s="284" t="s">
        <v>27</v>
      </c>
      <c r="H432" s="284"/>
      <c r="I432" s="285"/>
      <c r="J432" s="284" t="s">
        <v>27</v>
      </c>
      <c r="K432" s="284" t="s">
        <v>27</v>
      </c>
      <c r="L432" s="286"/>
      <c r="M432" s="287" t="str">
        <f t="shared" si="39"/>
        <v>ND</v>
      </c>
      <c r="N432" s="288" t="str">
        <f t="shared" si="37"/>
        <v>ND</v>
      </c>
      <c r="O432" s="289" t="str">
        <f t="shared" si="38"/>
        <v>ND</v>
      </c>
      <c r="P432" s="290" t="str">
        <f t="shared" si="40"/>
        <v>ND</v>
      </c>
      <c r="Q432" s="291" t="str">
        <f t="shared" si="41"/>
        <v>ND</v>
      </c>
      <c r="R432" s="292" t="str">
        <f t="shared" si="42"/>
        <v>ND</v>
      </c>
    </row>
    <row r="433" spans="1:18" ht="65.25" customHeight="1" x14ac:dyDescent="0.25">
      <c r="A433" s="74">
        <v>428</v>
      </c>
      <c r="B433" s="283"/>
      <c r="C433" s="284"/>
      <c r="D433" s="284"/>
      <c r="E433" s="284"/>
      <c r="F433" s="284"/>
      <c r="G433" s="284" t="s">
        <v>27</v>
      </c>
      <c r="H433" s="284"/>
      <c r="I433" s="285"/>
      <c r="J433" s="284" t="s">
        <v>27</v>
      </c>
      <c r="K433" s="284" t="s">
        <v>27</v>
      </c>
      <c r="L433" s="286"/>
      <c r="M433" s="287" t="str">
        <f t="shared" si="39"/>
        <v>ND</v>
      </c>
      <c r="N433" s="288" t="str">
        <f t="shared" si="37"/>
        <v>ND</v>
      </c>
      <c r="O433" s="289" t="str">
        <f t="shared" si="38"/>
        <v>ND</v>
      </c>
      <c r="P433" s="290" t="str">
        <f t="shared" si="40"/>
        <v>ND</v>
      </c>
      <c r="Q433" s="291" t="str">
        <f t="shared" si="41"/>
        <v>ND</v>
      </c>
      <c r="R433" s="292" t="str">
        <f t="shared" si="42"/>
        <v>ND</v>
      </c>
    </row>
    <row r="434" spans="1:18" ht="65.25" customHeight="1" x14ac:dyDescent="0.25">
      <c r="A434" s="74">
        <v>429</v>
      </c>
      <c r="B434" s="283"/>
      <c r="C434" s="284"/>
      <c r="D434" s="284"/>
      <c r="E434" s="284"/>
      <c r="F434" s="284"/>
      <c r="G434" s="284" t="s">
        <v>27</v>
      </c>
      <c r="H434" s="284"/>
      <c r="I434" s="285"/>
      <c r="J434" s="284" t="s">
        <v>27</v>
      </c>
      <c r="K434" s="284" t="s">
        <v>27</v>
      </c>
      <c r="L434" s="286"/>
      <c r="M434" s="287" t="str">
        <f t="shared" si="39"/>
        <v>ND</v>
      </c>
      <c r="N434" s="288" t="str">
        <f t="shared" si="37"/>
        <v>ND</v>
      </c>
      <c r="O434" s="289" t="str">
        <f t="shared" si="38"/>
        <v>ND</v>
      </c>
      <c r="P434" s="290" t="str">
        <f t="shared" si="40"/>
        <v>ND</v>
      </c>
      <c r="Q434" s="291" t="str">
        <f t="shared" si="41"/>
        <v>ND</v>
      </c>
      <c r="R434" s="292" t="str">
        <f t="shared" si="42"/>
        <v>ND</v>
      </c>
    </row>
    <row r="435" spans="1:18" ht="65.25" customHeight="1" x14ac:dyDescent="0.25">
      <c r="A435" s="74">
        <v>430</v>
      </c>
      <c r="B435" s="283"/>
      <c r="C435" s="284"/>
      <c r="D435" s="284"/>
      <c r="E435" s="284"/>
      <c r="F435" s="284"/>
      <c r="G435" s="284" t="s">
        <v>27</v>
      </c>
      <c r="H435" s="284"/>
      <c r="I435" s="285"/>
      <c r="J435" s="284" t="s">
        <v>27</v>
      </c>
      <c r="K435" s="284" t="s">
        <v>27</v>
      </c>
      <c r="L435" s="286"/>
      <c r="M435" s="287" t="str">
        <f t="shared" si="39"/>
        <v>ND</v>
      </c>
      <c r="N435" s="288" t="str">
        <f t="shared" si="37"/>
        <v>ND</v>
      </c>
      <c r="O435" s="289" t="str">
        <f t="shared" si="38"/>
        <v>ND</v>
      </c>
      <c r="P435" s="290" t="str">
        <f t="shared" si="40"/>
        <v>ND</v>
      </c>
      <c r="Q435" s="291" t="str">
        <f t="shared" si="41"/>
        <v>ND</v>
      </c>
      <c r="R435" s="292" t="str">
        <f t="shared" si="42"/>
        <v>ND</v>
      </c>
    </row>
    <row r="436" spans="1:18" ht="65.25" customHeight="1" x14ac:dyDescent="0.25">
      <c r="A436" s="74">
        <v>431</v>
      </c>
      <c r="B436" s="283"/>
      <c r="C436" s="284"/>
      <c r="D436" s="284"/>
      <c r="E436" s="284"/>
      <c r="F436" s="284"/>
      <c r="G436" s="284" t="s">
        <v>27</v>
      </c>
      <c r="H436" s="284"/>
      <c r="I436" s="285"/>
      <c r="J436" s="284" t="s">
        <v>27</v>
      </c>
      <c r="K436" s="284" t="s">
        <v>27</v>
      </c>
      <c r="L436" s="286"/>
      <c r="M436" s="287" t="str">
        <f t="shared" si="39"/>
        <v>ND</v>
      </c>
      <c r="N436" s="288" t="str">
        <f t="shared" si="37"/>
        <v>ND</v>
      </c>
      <c r="O436" s="289" t="str">
        <f t="shared" si="38"/>
        <v>ND</v>
      </c>
      <c r="P436" s="290" t="str">
        <f t="shared" si="40"/>
        <v>ND</v>
      </c>
      <c r="Q436" s="291" t="str">
        <f t="shared" si="41"/>
        <v>ND</v>
      </c>
      <c r="R436" s="292" t="str">
        <f t="shared" si="42"/>
        <v>ND</v>
      </c>
    </row>
    <row r="437" spans="1:18" ht="65.25" customHeight="1" x14ac:dyDescent="0.25">
      <c r="A437" s="74">
        <v>432</v>
      </c>
      <c r="B437" s="283"/>
      <c r="C437" s="284"/>
      <c r="D437" s="284"/>
      <c r="E437" s="284"/>
      <c r="F437" s="284"/>
      <c r="G437" s="284" t="s">
        <v>27</v>
      </c>
      <c r="H437" s="284"/>
      <c r="I437" s="285"/>
      <c r="J437" s="284" t="s">
        <v>27</v>
      </c>
      <c r="K437" s="284" t="s">
        <v>27</v>
      </c>
      <c r="L437" s="286"/>
      <c r="M437" s="287" t="str">
        <f t="shared" si="39"/>
        <v>ND</v>
      </c>
      <c r="N437" s="288" t="str">
        <f t="shared" si="37"/>
        <v>ND</v>
      </c>
      <c r="O437" s="289" t="str">
        <f t="shared" si="38"/>
        <v>ND</v>
      </c>
      <c r="P437" s="290" t="str">
        <f t="shared" si="40"/>
        <v>ND</v>
      </c>
      <c r="Q437" s="291" t="str">
        <f t="shared" si="41"/>
        <v>ND</v>
      </c>
      <c r="R437" s="292" t="str">
        <f t="shared" si="42"/>
        <v>ND</v>
      </c>
    </row>
    <row r="438" spans="1:18" ht="65.25" customHeight="1" x14ac:dyDescent="0.25">
      <c r="A438" s="74">
        <v>433</v>
      </c>
      <c r="B438" s="283"/>
      <c r="C438" s="284"/>
      <c r="D438" s="284"/>
      <c r="E438" s="284"/>
      <c r="F438" s="284"/>
      <c r="G438" s="284" t="s">
        <v>27</v>
      </c>
      <c r="H438" s="284"/>
      <c r="I438" s="285"/>
      <c r="J438" s="284" t="s">
        <v>27</v>
      </c>
      <c r="K438" s="284" t="s">
        <v>27</v>
      </c>
      <c r="L438" s="286"/>
      <c r="M438" s="287" t="str">
        <f t="shared" si="39"/>
        <v>ND</v>
      </c>
      <c r="N438" s="288" t="str">
        <f t="shared" si="37"/>
        <v>ND</v>
      </c>
      <c r="O438" s="289" t="str">
        <f t="shared" si="38"/>
        <v>ND</v>
      </c>
      <c r="P438" s="290" t="str">
        <f t="shared" si="40"/>
        <v>ND</v>
      </c>
      <c r="Q438" s="291" t="str">
        <f t="shared" si="41"/>
        <v>ND</v>
      </c>
      <c r="R438" s="292" t="str">
        <f t="shared" si="42"/>
        <v>ND</v>
      </c>
    </row>
    <row r="439" spans="1:18" ht="65.25" customHeight="1" x14ac:dyDescent="0.25">
      <c r="A439" s="74">
        <v>434</v>
      </c>
      <c r="B439" s="283"/>
      <c r="C439" s="284"/>
      <c r="D439" s="284"/>
      <c r="E439" s="284"/>
      <c r="F439" s="284"/>
      <c r="G439" s="284" t="s">
        <v>27</v>
      </c>
      <c r="H439" s="284"/>
      <c r="I439" s="285"/>
      <c r="J439" s="284" t="s">
        <v>27</v>
      </c>
      <c r="K439" s="284" t="s">
        <v>27</v>
      </c>
      <c r="L439" s="286"/>
      <c r="M439" s="287" t="str">
        <f t="shared" si="39"/>
        <v>ND</v>
      </c>
      <c r="N439" s="288" t="str">
        <f t="shared" si="37"/>
        <v>ND</v>
      </c>
      <c r="O439" s="289" t="str">
        <f t="shared" si="38"/>
        <v>ND</v>
      </c>
      <c r="P439" s="290" t="str">
        <f t="shared" si="40"/>
        <v>ND</v>
      </c>
      <c r="Q439" s="291" t="str">
        <f t="shared" si="41"/>
        <v>ND</v>
      </c>
      <c r="R439" s="292" t="str">
        <f t="shared" si="42"/>
        <v>ND</v>
      </c>
    </row>
    <row r="440" spans="1:18" ht="65.25" customHeight="1" x14ac:dyDescent="0.25">
      <c r="A440" s="74">
        <v>435</v>
      </c>
      <c r="B440" s="283"/>
      <c r="C440" s="284"/>
      <c r="D440" s="284"/>
      <c r="E440" s="284"/>
      <c r="F440" s="284"/>
      <c r="G440" s="284" t="s">
        <v>27</v>
      </c>
      <c r="H440" s="284"/>
      <c r="I440" s="285"/>
      <c r="J440" s="284" t="s">
        <v>27</v>
      </c>
      <c r="K440" s="284" t="s">
        <v>27</v>
      </c>
      <c r="L440" s="286"/>
      <c r="M440" s="287" t="str">
        <f t="shared" si="39"/>
        <v>ND</v>
      </c>
      <c r="N440" s="288" t="str">
        <f t="shared" si="37"/>
        <v>ND</v>
      </c>
      <c r="O440" s="289" t="str">
        <f t="shared" si="38"/>
        <v>ND</v>
      </c>
      <c r="P440" s="290" t="str">
        <f t="shared" si="40"/>
        <v>ND</v>
      </c>
      <c r="Q440" s="291" t="str">
        <f t="shared" si="41"/>
        <v>ND</v>
      </c>
      <c r="R440" s="292" t="str">
        <f t="shared" si="42"/>
        <v>ND</v>
      </c>
    </row>
    <row r="441" spans="1:18" ht="65.25" customHeight="1" x14ac:dyDescent="0.25">
      <c r="A441" s="74">
        <v>436</v>
      </c>
      <c r="B441" s="283"/>
      <c r="C441" s="284"/>
      <c r="D441" s="284"/>
      <c r="E441" s="284"/>
      <c r="F441" s="284"/>
      <c r="G441" s="284" t="s">
        <v>27</v>
      </c>
      <c r="H441" s="284"/>
      <c r="I441" s="285"/>
      <c r="J441" s="284" t="s">
        <v>27</v>
      </c>
      <c r="K441" s="284" t="s">
        <v>27</v>
      </c>
      <c r="L441" s="286"/>
      <c r="M441" s="287" t="str">
        <f t="shared" si="39"/>
        <v>ND</v>
      </c>
      <c r="N441" s="288" t="str">
        <f t="shared" si="37"/>
        <v>ND</v>
      </c>
      <c r="O441" s="289" t="str">
        <f t="shared" si="38"/>
        <v>ND</v>
      </c>
      <c r="P441" s="290" t="str">
        <f t="shared" si="40"/>
        <v>ND</v>
      </c>
      <c r="Q441" s="291" t="str">
        <f t="shared" si="41"/>
        <v>ND</v>
      </c>
      <c r="R441" s="292" t="str">
        <f t="shared" si="42"/>
        <v>ND</v>
      </c>
    </row>
    <row r="442" spans="1:18" ht="65.25" customHeight="1" x14ac:dyDescent="0.25">
      <c r="A442" s="74">
        <v>437</v>
      </c>
      <c r="B442" s="283"/>
      <c r="C442" s="284"/>
      <c r="D442" s="284"/>
      <c r="E442" s="284"/>
      <c r="F442" s="284"/>
      <c r="G442" s="284" t="s">
        <v>27</v>
      </c>
      <c r="H442" s="284"/>
      <c r="I442" s="285"/>
      <c r="J442" s="284" t="s">
        <v>27</v>
      </c>
      <c r="K442" s="284" t="s">
        <v>27</v>
      </c>
      <c r="L442" s="286"/>
      <c r="M442" s="287" t="str">
        <f t="shared" si="39"/>
        <v>ND</v>
      </c>
      <c r="N442" s="288" t="str">
        <f t="shared" si="37"/>
        <v>ND</v>
      </c>
      <c r="O442" s="289" t="str">
        <f t="shared" si="38"/>
        <v>ND</v>
      </c>
      <c r="P442" s="290" t="str">
        <f t="shared" si="40"/>
        <v>ND</v>
      </c>
      <c r="Q442" s="291" t="str">
        <f t="shared" si="41"/>
        <v>ND</v>
      </c>
      <c r="R442" s="292" t="str">
        <f t="shared" si="42"/>
        <v>ND</v>
      </c>
    </row>
    <row r="443" spans="1:18" ht="65.25" customHeight="1" x14ac:dyDescent="0.25">
      <c r="A443" s="74">
        <v>438</v>
      </c>
      <c r="B443" s="283"/>
      <c r="C443" s="284"/>
      <c r="D443" s="284"/>
      <c r="E443" s="284"/>
      <c r="F443" s="284"/>
      <c r="G443" s="284" t="s">
        <v>27</v>
      </c>
      <c r="H443" s="284"/>
      <c r="I443" s="285"/>
      <c r="J443" s="284" t="s">
        <v>27</v>
      </c>
      <c r="K443" s="284" t="s">
        <v>27</v>
      </c>
      <c r="L443" s="286"/>
      <c r="M443" s="287" t="str">
        <f t="shared" si="39"/>
        <v>ND</v>
      </c>
      <c r="N443" s="288" t="str">
        <f t="shared" si="37"/>
        <v>ND</v>
      </c>
      <c r="O443" s="289" t="str">
        <f t="shared" si="38"/>
        <v>ND</v>
      </c>
      <c r="P443" s="290" t="str">
        <f t="shared" si="40"/>
        <v>ND</v>
      </c>
      <c r="Q443" s="291" t="str">
        <f t="shared" si="41"/>
        <v>ND</v>
      </c>
      <c r="R443" s="292" t="str">
        <f t="shared" si="42"/>
        <v>ND</v>
      </c>
    </row>
    <row r="444" spans="1:18" ht="65.25" customHeight="1" x14ac:dyDescent="0.25">
      <c r="A444" s="74">
        <v>439</v>
      </c>
      <c r="B444" s="283"/>
      <c r="C444" s="284"/>
      <c r="D444" s="284"/>
      <c r="E444" s="284"/>
      <c r="F444" s="284"/>
      <c r="G444" s="284" t="s">
        <v>27</v>
      </c>
      <c r="H444" s="284"/>
      <c r="I444" s="285"/>
      <c r="J444" s="284" t="s">
        <v>27</v>
      </c>
      <c r="K444" s="284" t="s">
        <v>27</v>
      </c>
      <c r="L444" s="286"/>
      <c r="M444" s="287" t="str">
        <f t="shared" si="39"/>
        <v>ND</v>
      </c>
      <c r="N444" s="288" t="str">
        <f t="shared" si="37"/>
        <v>ND</v>
      </c>
      <c r="O444" s="289" t="str">
        <f t="shared" si="38"/>
        <v>ND</v>
      </c>
      <c r="P444" s="290" t="str">
        <f t="shared" si="40"/>
        <v>ND</v>
      </c>
      <c r="Q444" s="291" t="str">
        <f t="shared" si="41"/>
        <v>ND</v>
      </c>
      <c r="R444" s="292" t="str">
        <f t="shared" si="42"/>
        <v>ND</v>
      </c>
    </row>
    <row r="445" spans="1:18" ht="65.25" customHeight="1" x14ac:dyDescent="0.25">
      <c r="A445" s="74">
        <v>440</v>
      </c>
      <c r="B445" s="283"/>
      <c r="C445" s="284"/>
      <c r="D445" s="284"/>
      <c r="E445" s="284"/>
      <c r="F445" s="284"/>
      <c r="G445" s="284" t="s">
        <v>27</v>
      </c>
      <c r="H445" s="284"/>
      <c r="I445" s="285"/>
      <c r="J445" s="284" t="s">
        <v>27</v>
      </c>
      <c r="K445" s="284" t="s">
        <v>27</v>
      </c>
      <c r="L445" s="286"/>
      <c r="M445" s="287" t="str">
        <f t="shared" si="39"/>
        <v>ND</v>
      </c>
      <c r="N445" s="288" t="str">
        <f t="shared" si="37"/>
        <v>ND</v>
      </c>
      <c r="O445" s="289" t="str">
        <f t="shared" si="38"/>
        <v>ND</v>
      </c>
      <c r="P445" s="290" t="str">
        <f t="shared" si="40"/>
        <v>ND</v>
      </c>
      <c r="Q445" s="291" t="str">
        <f t="shared" si="41"/>
        <v>ND</v>
      </c>
      <c r="R445" s="292" t="str">
        <f t="shared" si="42"/>
        <v>ND</v>
      </c>
    </row>
    <row r="446" spans="1:18" ht="65.25" customHeight="1" x14ac:dyDescent="0.25">
      <c r="A446" s="74">
        <v>441</v>
      </c>
      <c r="B446" s="283"/>
      <c r="C446" s="284"/>
      <c r="D446" s="284"/>
      <c r="E446" s="284"/>
      <c r="F446" s="284"/>
      <c r="G446" s="284" t="s">
        <v>27</v>
      </c>
      <c r="H446" s="284"/>
      <c r="I446" s="285"/>
      <c r="J446" s="284" t="s">
        <v>27</v>
      </c>
      <c r="K446" s="284" t="s">
        <v>27</v>
      </c>
      <c r="L446" s="286"/>
      <c r="M446" s="287" t="str">
        <f t="shared" si="39"/>
        <v>ND</v>
      </c>
      <c r="N446" s="288" t="str">
        <f t="shared" si="37"/>
        <v>ND</v>
      </c>
      <c r="O446" s="289" t="str">
        <f t="shared" si="38"/>
        <v>ND</v>
      </c>
      <c r="P446" s="290" t="str">
        <f t="shared" si="40"/>
        <v>ND</v>
      </c>
      <c r="Q446" s="291" t="str">
        <f t="shared" si="41"/>
        <v>ND</v>
      </c>
      <c r="R446" s="292" t="str">
        <f t="shared" si="42"/>
        <v>ND</v>
      </c>
    </row>
    <row r="447" spans="1:18" ht="65.25" customHeight="1" x14ac:dyDescent="0.25">
      <c r="A447" s="74">
        <v>442</v>
      </c>
      <c r="B447" s="283"/>
      <c r="C447" s="284"/>
      <c r="D447" s="284"/>
      <c r="E447" s="284"/>
      <c r="F447" s="284"/>
      <c r="G447" s="284" t="s">
        <v>27</v>
      </c>
      <c r="H447" s="284"/>
      <c r="I447" s="285"/>
      <c r="J447" s="284" t="s">
        <v>27</v>
      </c>
      <c r="K447" s="284" t="s">
        <v>27</v>
      </c>
      <c r="L447" s="286"/>
      <c r="M447" s="287" t="str">
        <f t="shared" si="39"/>
        <v>ND</v>
      </c>
      <c r="N447" s="288" t="str">
        <f t="shared" si="37"/>
        <v>ND</v>
      </c>
      <c r="O447" s="289" t="str">
        <f t="shared" si="38"/>
        <v>ND</v>
      </c>
      <c r="P447" s="290" t="str">
        <f t="shared" si="40"/>
        <v>ND</v>
      </c>
      <c r="Q447" s="291" t="str">
        <f t="shared" si="41"/>
        <v>ND</v>
      </c>
      <c r="R447" s="292" t="str">
        <f t="shared" si="42"/>
        <v>ND</v>
      </c>
    </row>
    <row r="448" spans="1:18" ht="65.25" customHeight="1" x14ac:dyDescent="0.25">
      <c r="A448" s="74">
        <v>443</v>
      </c>
      <c r="B448" s="283"/>
      <c r="C448" s="284"/>
      <c r="D448" s="284"/>
      <c r="E448" s="284"/>
      <c r="F448" s="284"/>
      <c r="G448" s="284" t="s">
        <v>27</v>
      </c>
      <c r="H448" s="284"/>
      <c r="I448" s="285"/>
      <c r="J448" s="284" t="s">
        <v>27</v>
      </c>
      <c r="K448" s="284" t="s">
        <v>27</v>
      </c>
      <c r="L448" s="286"/>
      <c r="M448" s="287" t="str">
        <f t="shared" si="39"/>
        <v>ND</v>
      </c>
      <c r="N448" s="288" t="str">
        <f t="shared" si="37"/>
        <v>ND</v>
      </c>
      <c r="O448" s="289" t="str">
        <f t="shared" si="38"/>
        <v>ND</v>
      </c>
      <c r="P448" s="290" t="str">
        <f t="shared" si="40"/>
        <v>ND</v>
      </c>
      <c r="Q448" s="291" t="str">
        <f t="shared" si="41"/>
        <v>ND</v>
      </c>
      <c r="R448" s="292" t="str">
        <f t="shared" si="42"/>
        <v>ND</v>
      </c>
    </row>
    <row r="449" spans="1:18" ht="65.25" customHeight="1" x14ac:dyDescent="0.25">
      <c r="A449" s="74">
        <v>444</v>
      </c>
      <c r="B449" s="283"/>
      <c r="C449" s="284"/>
      <c r="D449" s="284"/>
      <c r="E449" s="284"/>
      <c r="F449" s="284"/>
      <c r="G449" s="284" t="s">
        <v>27</v>
      </c>
      <c r="H449" s="284"/>
      <c r="I449" s="285"/>
      <c r="J449" s="284" t="s">
        <v>27</v>
      </c>
      <c r="K449" s="284" t="s">
        <v>27</v>
      </c>
      <c r="L449" s="286"/>
      <c r="M449" s="287" t="str">
        <f t="shared" si="39"/>
        <v>ND</v>
      </c>
      <c r="N449" s="288" t="str">
        <f t="shared" si="37"/>
        <v>ND</v>
      </c>
      <c r="O449" s="289" t="str">
        <f t="shared" si="38"/>
        <v>ND</v>
      </c>
      <c r="P449" s="290" t="str">
        <f t="shared" si="40"/>
        <v>ND</v>
      </c>
      <c r="Q449" s="291" t="str">
        <f t="shared" si="41"/>
        <v>ND</v>
      </c>
      <c r="R449" s="292" t="str">
        <f t="shared" si="42"/>
        <v>ND</v>
      </c>
    </row>
    <row r="450" spans="1:18" ht="65.25" customHeight="1" x14ac:dyDescent="0.25">
      <c r="A450" s="74">
        <v>445</v>
      </c>
      <c r="B450" s="283"/>
      <c r="C450" s="284"/>
      <c r="D450" s="284"/>
      <c r="E450" s="284"/>
      <c r="F450" s="284"/>
      <c r="G450" s="284" t="s">
        <v>27</v>
      </c>
      <c r="H450" s="284"/>
      <c r="I450" s="285"/>
      <c r="J450" s="284" t="s">
        <v>27</v>
      </c>
      <c r="K450" s="284" t="s">
        <v>27</v>
      </c>
      <c r="L450" s="286"/>
      <c r="M450" s="287" t="str">
        <f t="shared" si="39"/>
        <v>ND</v>
      </c>
      <c r="N450" s="288" t="str">
        <f t="shared" si="37"/>
        <v>ND</v>
      </c>
      <c r="O450" s="289" t="str">
        <f t="shared" si="38"/>
        <v>ND</v>
      </c>
      <c r="P450" s="290" t="str">
        <f t="shared" si="40"/>
        <v>ND</v>
      </c>
      <c r="Q450" s="291" t="str">
        <f t="shared" si="41"/>
        <v>ND</v>
      </c>
      <c r="R450" s="292" t="str">
        <f t="shared" si="42"/>
        <v>ND</v>
      </c>
    </row>
    <row r="451" spans="1:18" ht="65.25" customHeight="1" x14ac:dyDescent="0.25">
      <c r="A451" s="74">
        <v>446</v>
      </c>
      <c r="B451" s="283"/>
      <c r="C451" s="284"/>
      <c r="D451" s="284"/>
      <c r="E451" s="284"/>
      <c r="F451" s="284"/>
      <c r="G451" s="284" t="s">
        <v>27</v>
      </c>
      <c r="H451" s="284"/>
      <c r="I451" s="285"/>
      <c r="J451" s="284" t="s">
        <v>27</v>
      </c>
      <c r="K451" s="284" t="s">
        <v>27</v>
      </c>
      <c r="L451" s="286"/>
      <c r="M451" s="287" t="str">
        <f t="shared" si="39"/>
        <v>ND</v>
      </c>
      <c r="N451" s="288" t="str">
        <f t="shared" si="37"/>
        <v>ND</v>
      </c>
      <c r="O451" s="289" t="str">
        <f t="shared" si="38"/>
        <v>ND</v>
      </c>
      <c r="P451" s="290" t="str">
        <f t="shared" si="40"/>
        <v>ND</v>
      </c>
      <c r="Q451" s="291" t="str">
        <f t="shared" si="41"/>
        <v>ND</v>
      </c>
      <c r="R451" s="292" t="str">
        <f t="shared" si="42"/>
        <v>ND</v>
      </c>
    </row>
    <row r="452" spans="1:18" ht="65.25" customHeight="1" x14ac:dyDescent="0.25">
      <c r="A452" s="74">
        <v>447</v>
      </c>
      <c r="B452" s="283"/>
      <c r="C452" s="284"/>
      <c r="D452" s="284"/>
      <c r="E452" s="284"/>
      <c r="F452" s="284"/>
      <c r="G452" s="284" t="s">
        <v>27</v>
      </c>
      <c r="H452" s="284"/>
      <c r="I452" s="285"/>
      <c r="J452" s="284" t="s">
        <v>27</v>
      </c>
      <c r="K452" s="284" t="s">
        <v>27</v>
      </c>
      <c r="L452" s="286"/>
      <c r="M452" s="287" t="str">
        <f t="shared" si="39"/>
        <v>ND</v>
      </c>
      <c r="N452" s="288" t="str">
        <f t="shared" si="37"/>
        <v>ND</v>
      </c>
      <c r="O452" s="289" t="str">
        <f t="shared" si="38"/>
        <v>ND</v>
      </c>
      <c r="P452" s="290" t="str">
        <f t="shared" si="40"/>
        <v>ND</v>
      </c>
      <c r="Q452" s="291" t="str">
        <f t="shared" si="41"/>
        <v>ND</v>
      </c>
      <c r="R452" s="292" t="str">
        <f t="shared" si="42"/>
        <v>ND</v>
      </c>
    </row>
    <row r="453" spans="1:18" ht="65.25" customHeight="1" x14ac:dyDescent="0.25">
      <c r="A453" s="74">
        <v>448</v>
      </c>
      <c r="B453" s="283"/>
      <c r="C453" s="284"/>
      <c r="D453" s="284"/>
      <c r="E453" s="284"/>
      <c r="F453" s="284"/>
      <c r="G453" s="284" t="s">
        <v>27</v>
      </c>
      <c r="H453" s="284"/>
      <c r="I453" s="285"/>
      <c r="J453" s="284" t="s">
        <v>27</v>
      </c>
      <c r="K453" s="284" t="s">
        <v>27</v>
      </c>
      <c r="L453" s="286"/>
      <c r="M453" s="287" t="str">
        <f t="shared" si="39"/>
        <v>ND</v>
      </c>
      <c r="N453" s="288" t="str">
        <f t="shared" si="37"/>
        <v>ND</v>
      </c>
      <c r="O453" s="289" t="str">
        <f t="shared" si="38"/>
        <v>ND</v>
      </c>
      <c r="P453" s="290" t="str">
        <f t="shared" si="40"/>
        <v>ND</v>
      </c>
      <c r="Q453" s="291" t="str">
        <f t="shared" si="41"/>
        <v>ND</v>
      </c>
      <c r="R453" s="292" t="str">
        <f t="shared" si="42"/>
        <v>ND</v>
      </c>
    </row>
    <row r="454" spans="1:18" ht="65.25" customHeight="1" x14ac:dyDescent="0.25">
      <c r="A454" s="74">
        <v>449</v>
      </c>
      <c r="B454" s="283"/>
      <c r="C454" s="284"/>
      <c r="D454" s="284"/>
      <c r="E454" s="284"/>
      <c r="F454" s="284"/>
      <c r="G454" s="284" t="s">
        <v>27</v>
      </c>
      <c r="H454" s="284"/>
      <c r="I454" s="285"/>
      <c r="J454" s="284" t="s">
        <v>27</v>
      </c>
      <c r="K454" s="284" t="s">
        <v>27</v>
      </c>
      <c r="L454" s="286"/>
      <c r="M454" s="287" t="str">
        <f t="shared" si="39"/>
        <v>ND</v>
      </c>
      <c r="N454" s="288" t="str">
        <f t="shared" ref="N454:N505" si="43">IF(ISERROR(IF(OR(G454="Vélo",G454="Marche"),"NA",IF(AND(G454="Covoiturage avec d'autres MO",J454="Véhicule léger"),I454*gj_km_vehicule_leger_essence/2,IF(AND(G454="Covoiturage avec d'autres MO",J454="Minifourgonnette, VUS, camionnette"),I454*gj_km_camion_leger_essence/2,IF(AND(G454="Covoiturage avec d'autres MO",J454="Véhicule hybride"),I454*gj_km_vehicule_hybride/2,IF(AND(G454="Covoiturage avec d'autres MO",J454="Véhicule hybride rechargeable"),I454*gj_km_vehicule_hybride_rechargeable/2,IF(AND(OR(G454="Taxi",G454="Covoiturage"),J454="Véhicule léger"),I454*gj_km_vehicule_leger_essence,IF(AND(OR(G454="Taxi",G454="Covoiturage"),J454="Minifourgonnette, VUS, camionnette"),I454*gj_km_camion_leger_essence,IF(J454="Véhicule 100 % électrique",I454*gj_km_vehicule_100pc_electrique,IF(J454="Véhicule hybride",I454*gj_km_vehicule_hybride,IF(J454="Véhicule hybride rechargeable",I454*gj_km_vehicule_hybride_rechargeable,IF(K454="Essence",M454*gj_l_essence,IF(K454="Diesel",M454*gj_l_diesel,IF(G454="Avion - courte distance (plus petit ou égal à 499 km)",I454*gj_km_avion_courte_distance,IF(G454="Avion - moyenne distance (entre 500 km et 1599 km)",I454*gj_km_avion_moyenne_distance,IF(G454="Avion - longue distance (1600 km et plus)",I454*gj_km_avion_longue_distance,IF(G454="Autobus urbain",I454*gj_km_autobus_urbain,IF(G454="Autobus interurbain",I454*gj_km_autobus_interurbain,IF(G454="Train",I454*gj_km_train,IF(G454="Métro",I454*gj_km_metro,"ND")))))))))))))))))))),"ND",IF(OR(G454="Vélo",G454="Marche"),"NA",IF(AND(G454="Covoiturage avec d'autres MO",J454="Véhicule léger"),I454*gj_km_vehicule_leger_essence/2,IF(AND(G454="Covoiturage avec d'autres MO",J454="Minifourgonnette, VUS, camionnette"),I454*gj_km_camion_leger_essence/2,IF(AND(G454="Covoiturage avec d'autres MO",J454="Véhicule hybride"),I454*gj_km_vehicule_hybride/2,IF(AND(G454="Covoiturage avec d'autres MO",J454="Véhicule hybride rechargeable"),I454*gj_km_vehicule_hybride_rechargeable/2,IF(AND(OR(G454="Taxi",G454="Covoiturage"),J454="Véhicule léger"),I454*gj_km_vehicule_leger_essence,IF(AND(OR(G454="Taxi",G454="Covoiturage"),J454="Minifourgonnette, VUS, camionnette"),I454*gj_km_camion_leger_essence,IF(J454="Véhicule 100 % électrique",I454*gj_km_vehicule_100pc_electrique,IF(J454="Véhicule hybride",I454*gj_km_vehicule_hybride,IF(J454="Véhicule hybride rechargeable",I454*gj_km_vehicule_hybride_rechargeable,IF(K454="Essence",M454*gj_l_essence,IF(K454="Diesel",M454*gj_l_diesel,IF(G454="Avion - courte distance (plus petit ou égal à 499 km)",I454*gj_km_avion_courte_distance,IF(G454="Avion - moyenne distance (entre 500 km et 1599 km)",I454*gj_km_avion_moyenne_distance,IF(G454="Avion - longue distance (1600 km et plus)",I454*gj_km_avion_longue_distance,IF(G454="Autobus urbain",I454*gj_km_autobus_urbain,IF(G454="Autobus interurbain",I454*gj_km_autobus_interurbain,IF(G454="Train",I454*gj_km_train,IF(G454="Métro",I454*gj_km_metro,"ND"))))))))))))))))))))</f>
        <v>ND</v>
      </c>
      <c r="O454" s="289" t="str">
        <f t="shared" ref="O454:O505" si="44">IF(ISERROR(IF(OR(G454="Vélo",G454="Marche",J454="Véhicule 100 % électrique"),0,IF(AND(G454="Covoiturage avec d'autres MO",J454="Véhicule léger"),I454*tonCO2eq_km_vehicule_leger_essence/2,IF(AND(G454="Covoiturage avec d'autres MO",J454="Minifourgonnette, VUS, camionnette"),I454*tonCO2eq_km_camion_leger_essence/2,IF(AND(G454="Covoiturage avec d'autres MO",J454="Véhicule hybride"),I454*tonCO2eq_km_vehicule_hybride/2,IF(AND(G454="Covoiturage avec d'autres MO",J454="Véhicule hybride rechargeable"),I454*tonCO2eq_km_vehicule_hybride_rechargeable/2,IF(AND(OR(G454="Covoiturage",G454="Taxi"),J454="Véhicule léger"),I454*tonCO2eq_km_vehicule_leger_essence,IF(AND(OR(G454="Covoiturage",G454="Taxi"),J454="Minifourgonnette, VUS, camionnette"),I454*tonCO2eq_km_camion_leger_essence,IF(J454="Véhicule hybride",I454*tonCO2eq_km_vehicule_hybride,IF(J454="Véhicule hybride rechargeable",I454*tonCO2eq_km_vehicule_hybride_rechargeable,IF(AND(J454="Véhicule léger",K454="Essence"),M454*tonCO2eq_l_essence_vehicule_leger,IF(AND(J454="Véhicule léger",K454="Diesel"),M454*tonCO2eq_l_diesel_vehicule_leger,IF(AND(J454="Minifourgonnette, VUS, camionnette",K454="Essence"),M454*tonCO2eq_l_essence_camion_leger,IF(AND(J454="Minifourgonnette, VUS, camionnette",K454="Diesel"),M454*tonCO2eq_l_diesel_camion_leger,IF(G454="Avion - courte distance (plus petit ou égal à 499 km)",I454*tonCO2eq_km_avion_courte_distance,IF(G454="Avion - moyenne distance (entre 500 km et 1599 km)",I454*tonCO2eq_km_avion_moyenne_distance,IF(G454="Avion - longue distance (1600 km et plus)",I454*tonCO2eq_km_avion_longue_distance,IF(G454="Autobus urbain",I454*tonCO2eq_km_autobus_urbain,IF(G454="Autobus interurbain",I454*tonCO2eq_km_autobus_interurbain,IF(G454="Train",I454*tonCO2eq_km_train,IF(G454="Métro",I454*tonCO2eq_km_metro,"ND"))))))))))))))))))))),"ND",IF(OR(G454="Vélo",G454="Marche",J454="Véhicule 100 % électrique"),0,IF(AND(G454="Covoiturage avec d'autres MO",J454="Véhicule léger"),I454*tonCO2eq_km_vehicule_leger_essence/2,IF(AND(G454="Covoiturage avec d'autres MO",J454="Minifourgonnette, VUS, camionnette"),I454*tonCO2eq_km_camion_leger_essence/2,IF(AND(G454="Covoiturage avec d'autres MO",J454="Véhicule hybride"),I454*tonCO2eq_km_vehicule_hybride/2,IF(AND(G454="Covoiturage avec d'autres MO",J454="Véhicule hybride rechargeable"),I454*tonCO2eq_km_vehicule_hybride_rechargeable/2,IF(AND(OR(G454="Covoiturage",G454="Taxi"),J454="Véhicule léger"),I454*tonCO2eq_km_vehicule_leger_essence,IF(AND(OR(G454="Covoiturage",G454="Taxi"),J454="Minifourgonnette, VUS, camionnette"),I454*tonCO2eq_km_camion_leger_essence,IF(J454="Véhicule hybride",I454*tonCO2eq_km_vehicule_hybride,IF(J454="Véhicule hybride rechargeable",I454*tonCO2eq_km_vehicule_hybride_rechargeable,IF(AND(J454="Véhicule léger",K454="Essence"),M454*tonCO2eq_l_essence_vehicule_leger,IF(AND(J454="Véhicule léger",K454="Diesel"),M454*tonCO2eq_l_diesel_vehicule_leger,IF(AND(J454="Minifourgonnette, VUS, camionnette",K454="Essence"),M454*tonCO2eq_l_essence_camion_leger,IF(AND(J454="Minifourgonnette, VUS, camionnette",K454="Diesel"),M454*tonCO2eq_l_diesel_camion_leger,IF(G454="Avion - courte distance (plus petit ou égal à 499 km)",I454*tonCO2eq_km_avion_courte_distance,IF(G454="Avion - moyenne distance (entre 500 km et 1599 km)",I454*tonCO2eq_km_avion_moyenne_distance,IF(G454="Avion - longue distance (1600 km et plus)",I454*tonCO2eq_km_avion_longue_distance,IF(G454="Autobus urbain",I454*tonCO2eq_km_autobus_urbain,IF(G454="Autobus interurbain",I454*tonCO2eq_km_autobus_interurbain,IF(G454="Train",I454*tonCO2eq_km_train,IF(G454="Métro",I454*tonCO2eq_km_metro,"ND")))))))))))))))))))))</f>
        <v>ND</v>
      </c>
      <c r="P454" s="290" t="str">
        <f t="shared" si="40"/>
        <v>ND</v>
      </c>
      <c r="Q454" s="291" t="str">
        <f t="shared" si="41"/>
        <v>ND</v>
      </c>
      <c r="R454" s="292" t="str">
        <f t="shared" si="42"/>
        <v>ND</v>
      </c>
    </row>
    <row r="455" spans="1:18" ht="65.25" customHeight="1" x14ac:dyDescent="0.25">
      <c r="A455" s="74">
        <v>450</v>
      </c>
      <c r="B455" s="283"/>
      <c r="C455" s="284"/>
      <c r="D455" s="284"/>
      <c r="E455" s="284"/>
      <c r="F455" s="284"/>
      <c r="G455" s="284" t="s">
        <v>27</v>
      </c>
      <c r="H455" s="284"/>
      <c r="I455" s="285"/>
      <c r="J455" s="284" t="s">
        <v>27</v>
      </c>
      <c r="K455" s="284" t="s">
        <v>27</v>
      </c>
      <c r="L455" s="286"/>
      <c r="M455" s="287" t="str">
        <f t="shared" ref="M455:M505" si="45">IF(ISERROR(IF(OR(G455="Marche",G455="Vélo"),"NA",IF(J455="Véhicule 100 % électrique",0,IF(AND(G455="Covoiturage avec d'autres MO",J455="Véhicule léger"),I455*l_km_vehicule_leger/2,IF(AND(G455="Covoiturage avec d'autres MO",J455="Minifourgonnette, VUS, camionnette"),I455*l_km_camion_leger/2,IF(AND(G455="Covoiturage avec d'autres MO",J455="Véhicule hybride"),I455*l_km_vehicule_hybride/2,IF(AND(G455="Covoiturage avec d'autres MO",J455="Véhicule hybride rechargeable"),I455*l_km_vehicule_hybride_rechargeable/2,IF(J455="Véhicule hybride",I455*l_km_vehicule_hybride,IF(J455="Véhicule hybride rechargeable",I455*l_km_vehicule_hybride_rechargeable,IF(J455="Véhicule léger",I455*l_km_vehicule_leger,IF(J455="Minifourgonnette, VUS, camionnette",I455*l_km_camion_leger,"ND"))))))))))),"ND",IF(OR(G455="Marche",G455="Vélo"),"NA",IF(J455="Véhicule 100 % électrique",0,IF(AND(G455="Covoiturage avec d'autres MO",J455="Véhicule léger"),I455*l_km_vehicule_leger/2,IF(AND(G455="Covoiturage avec d'autres MO",J455="Minifourgonnette, VUS, camionnette"),I455*l_km_camion_leger/2,IF(AND(G455="Covoiturage avec d'autres MO",J455="Véhicule hybride"),I455*l_km_vehicule_hybride/2,IF(AND(G455="Covoiturage avec d'autres MO",J455="Véhicule hybride rechargeable"),I455*l_km_vehicule_hybride_rechargeable/2,IF(J455="Véhicule hybride",I455*l_km_vehicule_hybride,IF(J455="Véhicule hybride rechargeable",I455*l_km_vehicule_hybride_rechargeable,IF(J455="Véhicule léger",I455*l_km_vehicule_leger,IF(J455="Minifourgonnette, VUS, camionnette",I455*l_km_camion_leger,"ND")))))))))))</f>
        <v>ND</v>
      </c>
      <c r="N455" s="288" t="str">
        <f t="shared" si="43"/>
        <v>ND</v>
      </c>
      <c r="O455" s="289" t="str">
        <f t="shared" si="44"/>
        <v>ND</v>
      </c>
      <c r="P455" s="290" t="str">
        <f t="shared" ref="P455:P505" si="46">IF(ISERROR(O455*1000),"ND",O455*1000)</f>
        <v>ND</v>
      </c>
      <c r="Q455" s="291" t="str">
        <f t="shared" ref="Q455:Q505" si="47">IF(ISERROR(P455/I455),"ND",P455/I455)</f>
        <v>ND</v>
      </c>
      <c r="R455" s="292" t="str">
        <f t="shared" ref="R455:R505" si="48">IF(ISERROR(IF(OR(G455="Autobus interurbain",G455="Autobus urbain",G455="Avion - courte distance (plus petit ou égal à 499 km)",G455="Avion - moyenne distance (entre 500 km et 1599 km)",G455="Avion - longue distance (1600 km et plus)",G455="Métro",G455="Train"),P455,P455/H455)),"ND",IF(OR(G455="Autobus interurbain",G455="Autobus urbain",G455="Avion - courte distance (plus petit ou égal à 499 km)",G455="Avion - moyenne distance (entre 500 km et 1599 km)",G455="Avion - longue distance (1600 km et plus)",G455="Métro",G455="Train"),P455,P455/H455))</f>
        <v>ND</v>
      </c>
    </row>
    <row r="456" spans="1:18" ht="65.25" customHeight="1" x14ac:dyDescent="0.25">
      <c r="A456" s="74">
        <v>451</v>
      </c>
      <c r="B456" s="283"/>
      <c r="C456" s="284"/>
      <c r="D456" s="284"/>
      <c r="E456" s="284"/>
      <c r="F456" s="284"/>
      <c r="G456" s="284" t="s">
        <v>27</v>
      </c>
      <c r="H456" s="284"/>
      <c r="I456" s="285"/>
      <c r="J456" s="284" t="s">
        <v>27</v>
      </c>
      <c r="K456" s="284" t="s">
        <v>27</v>
      </c>
      <c r="L456" s="286"/>
      <c r="M456" s="287" t="str">
        <f t="shared" si="45"/>
        <v>ND</v>
      </c>
      <c r="N456" s="288" t="str">
        <f t="shared" si="43"/>
        <v>ND</v>
      </c>
      <c r="O456" s="289" t="str">
        <f t="shared" si="44"/>
        <v>ND</v>
      </c>
      <c r="P456" s="290" t="str">
        <f t="shared" si="46"/>
        <v>ND</v>
      </c>
      <c r="Q456" s="291" t="str">
        <f t="shared" si="47"/>
        <v>ND</v>
      </c>
      <c r="R456" s="292" t="str">
        <f t="shared" si="48"/>
        <v>ND</v>
      </c>
    </row>
    <row r="457" spans="1:18" ht="65.25" customHeight="1" x14ac:dyDescent="0.25">
      <c r="A457" s="74">
        <v>452</v>
      </c>
      <c r="B457" s="283"/>
      <c r="C457" s="284"/>
      <c r="D457" s="284"/>
      <c r="E457" s="284"/>
      <c r="F457" s="284"/>
      <c r="G457" s="284" t="s">
        <v>27</v>
      </c>
      <c r="H457" s="284"/>
      <c r="I457" s="285"/>
      <c r="J457" s="284" t="s">
        <v>27</v>
      </c>
      <c r="K457" s="284" t="s">
        <v>27</v>
      </c>
      <c r="L457" s="286"/>
      <c r="M457" s="287" t="str">
        <f t="shared" si="45"/>
        <v>ND</v>
      </c>
      <c r="N457" s="288" t="str">
        <f t="shared" si="43"/>
        <v>ND</v>
      </c>
      <c r="O457" s="289" t="str">
        <f t="shared" si="44"/>
        <v>ND</v>
      </c>
      <c r="P457" s="290" t="str">
        <f t="shared" si="46"/>
        <v>ND</v>
      </c>
      <c r="Q457" s="291" t="str">
        <f t="shared" si="47"/>
        <v>ND</v>
      </c>
      <c r="R457" s="292" t="str">
        <f t="shared" si="48"/>
        <v>ND</v>
      </c>
    </row>
    <row r="458" spans="1:18" ht="65.25" customHeight="1" x14ac:dyDescent="0.25">
      <c r="A458" s="74">
        <v>453</v>
      </c>
      <c r="B458" s="283"/>
      <c r="C458" s="284"/>
      <c r="D458" s="284"/>
      <c r="E458" s="284"/>
      <c r="F458" s="284"/>
      <c r="G458" s="284" t="s">
        <v>27</v>
      </c>
      <c r="H458" s="284"/>
      <c r="I458" s="285"/>
      <c r="J458" s="284" t="s">
        <v>27</v>
      </c>
      <c r="K458" s="284" t="s">
        <v>27</v>
      </c>
      <c r="L458" s="286"/>
      <c r="M458" s="287" t="str">
        <f t="shared" si="45"/>
        <v>ND</v>
      </c>
      <c r="N458" s="288" t="str">
        <f t="shared" si="43"/>
        <v>ND</v>
      </c>
      <c r="O458" s="289" t="str">
        <f t="shared" si="44"/>
        <v>ND</v>
      </c>
      <c r="P458" s="290" t="str">
        <f t="shared" si="46"/>
        <v>ND</v>
      </c>
      <c r="Q458" s="291" t="str">
        <f t="shared" si="47"/>
        <v>ND</v>
      </c>
      <c r="R458" s="292" t="str">
        <f t="shared" si="48"/>
        <v>ND</v>
      </c>
    </row>
    <row r="459" spans="1:18" ht="65.25" customHeight="1" x14ac:dyDescent="0.25">
      <c r="A459" s="74">
        <v>454</v>
      </c>
      <c r="B459" s="283"/>
      <c r="C459" s="284"/>
      <c r="D459" s="284"/>
      <c r="E459" s="284"/>
      <c r="F459" s="284"/>
      <c r="G459" s="284" t="s">
        <v>27</v>
      </c>
      <c r="H459" s="284"/>
      <c r="I459" s="285"/>
      <c r="J459" s="284" t="s">
        <v>27</v>
      </c>
      <c r="K459" s="284" t="s">
        <v>27</v>
      </c>
      <c r="L459" s="286"/>
      <c r="M459" s="287" t="str">
        <f t="shared" si="45"/>
        <v>ND</v>
      </c>
      <c r="N459" s="288" t="str">
        <f t="shared" si="43"/>
        <v>ND</v>
      </c>
      <c r="O459" s="289" t="str">
        <f t="shared" si="44"/>
        <v>ND</v>
      </c>
      <c r="P459" s="290" t="str">
        <f t="shared" si="46"/>
        <v>ND</v>
      </c>
      <c r="Q459" s="291" t="str">
        <f t="shared" si="47"/>
        <v>ND</v>
      </c>
      <c r="R459" s="292" t="str">
        <f t="shared" si="48"/>
        <v>ND</v>
      </c>
    </row>
    <row r="460" spans="1:18" ht="65.25" customHeight="1" x14ac:dyDescent="0.25">
      <c r="A460" s="74">
        <v>455</v>
      </c>
      <c r="B460" s="283"/>
      <c r="C460" s="284"/>
      <c r="D460" s="284"/>
      <c r="E460" s="284"/>
      <c r="F460" s="284"/>
      <c r="G460" s="284" t="s">
        <v>27</v>
      </c>
      <c r="H460" s="284"/>
      <c r="I460" s="285"/>
      <c r="J460" s="284" t="s">
        <v>27</v>
      </c>
      <c r="K460" s="284" t="s">
        <v>27</v>
      </c>
      <c r="L460" s="286"/>
      <c r="M460" s="287" t="str">
        <f t="shared" si="45"/>
        <v>ND</v>
      </c>
      <c r="N460" s="288" t="str">
        <f t="shared" si="43"/>
        <v>ND</v>
      </c>
      <c r="O460" s="289" t="str">
        <f t="shared" si="44"/>
        <v>ND</v>
      </c>
      <c r="P460" s="290" t="str">
        <f t="shared" si="46"/>
        <v>ND</v>
      </c>
      <c r="Q460" s="291" t="str">
        <f t="shared" si="47"/>
        <v>ND</v>
      </c>
      <c r="R460" s="292" t="str">
        <f t="shared" si="48"/>
        <v>ND</v>
      </c>
    </row>
    <row r="461" spans="1:18" ht="65.25" customHeight="1" x14ac:dyDescent="0.25">
      <c r="A461" s="74">
        <v>456</v>
      </c>
      <c r="B461" s="283"/>
      <c r="C461" s="284"/>
      <c r="D461" s="284"/>
      <c r="E461" s="284"/>
      <c r="F461" s="284"/>
      <c r="G461" s="284" t="s">
        <v>27</v>
      </c>
      <c r="H461" s="284"/>
      <c r="I461" s="285"/>
      <c r="J461" s="284" t="s">
        <v>27</v>
      </c>
      <c r="K461" s="284" t="s">
        <v>27</v>
      </c>
      <c r="L461" s="286"/>
      <c r="M461" s="287" t="str">
        <f t="shared" si="45"/>
        <v>ND</v>
      </c>
      <c r="N461" s="288" t="str">
        <f t="shared" si="43"/>
        <v>ND</v>
      </c>
      <c r="O461" s="289" t="str">
        <f t="shared" si="44"/>
        <v>ND</v>
      </c>
      <c r="P461" s="290" t="str">
        <f t="shared" si="46"/>
        <v>ND</v>
      </c>
      <c r="Q461" s="291" t="str">
        <f t="shared" si="47"/>
        <v>ND</v>
      </c>
      <c r="R461" s="292" t="str">
        <f t="shared" si="48"/>
        <v>ND</v>
      </c>
    </row>
    <row r="462" spans="1:18" ht="65.25" customHeight="1" x14ac:dyDescent="0.25">
      <c r="A462" s="74">
        <v>457</v>
      </c>
      <c r="B462" s="283"/>
      <c r="C462" s="284"/>
      <c r="D462" s="284"/>
      <c r="E462" s="284"/>
      <c r="F462" s="284"/>
      <c r="G462" s="284" t="s">
        <v>27</v>
      </c>
      <c r="H462" s="284"/>
      <c r="I462" s="285"/>
      <c r="J462" s="284" t="s">
        <v>27</v>
      </c>
      <c r="K462" s="284" t="s">
        <v>27</v>
      </c>
      <c r="L462" s="286"/>
      <c r="M462" s="287" t="str">
        <f t="shared" si="45"/>
        <v>ND</v>
      </c>
      <c r="N462" s="288" t="str">
        <f t="shared" si="43"/>
        <v>ND</v>
      </c>
      <c r="O462" s="289" t="str">
        <f t="shared" si="44"/>
        <v>ND</v>
      </c>
      <c r="P462" s="290" t="str">
        <f t="shared" si="46"/>
        <v>ND</v>
      </c>
      <c r="Q462" s="291" t="str">
        <f t="shared" si="47"/>
        <v>ND</v>
      </c>
      <c r="R462" s="292" t="str">
        <f t="shared" si="48"/>
        <v>ND</v>
      </c>
    </row>
    <row r="463" spans="1:18" ht="65.25" customHeight="1" x14ac:dyDescent="0.25">
      <c r="A463" s="74">
        <v>458</v>
      </c>
      <c r="B463" s="283"/>
      <c r="C463" s="284"/>
      <c r="D463" s="284"/>
      <c r="E463" s="284"/>
      <c r="F463" s="284"/>
      <c r="G463" s="284" t="s">
        <v>27</v>
      </c>
      <c r="H463" s="284"/>
      <c r="I463" s="285"/>
      <c r="J463" s="284" t="s">
        <v>27</v>
      </c>
      <c r="K463" s="284" t="s">
        <v>27</v>
      </c>
      <c r="L463" s="286"/>
      <c r="M463" s="287" t="str">
        <f t="shared" si="45"/>
        <v>ND</v>
      </c>
      <c r="N463" s="288" t="str">
        <f t="shared" si="43"/>
        <v>ND</v>
      </c>
      <c r="O463" s="289" t="str">
        <f t="shared" si="44"/>
        <v>ND</v>
      </c>
      <c r="P463" s="290" t="str">
        <f t="shared" si="46"/>
        <v>ND</v>
      </c>
      <c r="Q463" s="291" t="str">
        <f t="shared" si="47"/>
        <v>ND</v>
      </c>
      <c r="R463" s="292" t="str">
        <f t="shared" si="48"/>
        <v>ND</v>
      </c>
    </row>
    <row r="464" spans="1:18" ht="65.25" customHeight="1" x14ac:dyDescent="0.25">
      <c r="A464" s="74">
        <v>459</v>
      </c>
      <c r="B464" s="283"/>
      <c r="C464" s="284"/>
      <c r="D464" s="284"/>
      <c r="E464" s="284"/>
      <c r="F464" s="284"/>
      <c r="G464" s="284" t="s">
        <v>27</v>
      </c>
      <c r="H464" s="284"/>
      <c r="I464" s="285"/>
      <c r="J464" s="284" t="s">
        <v>27</v>
      </c>
      <c r="K464" s="284" t="s">
        <v>27</v>
      </c>
      <c r="L464" s="286"/>
      <c r="M464" s="287" t="str">
        <f t="shared" si="45"/>
        <v>ND</v>
      </c>
      <c r="N464" s="288" t="str">
        <f t="shared" si="43"/>
        <v>ND</v>
      </c>
      <c r="O464" s="289" t="str">
        <f t="shared" si="44"/>
        <v>ND</v>
      </c>
      <c r="P464" s="290" t="str">
        <f t="shared" si="46"/>
        <v>ND</v>
      </c>
      <c r="Q464" s="291" t="str">
        <f t="shared" si="47"/>
        <v>ND</v>
      </c>
      <c r="R464" s="292" t="str">
        <f t="shared" si="48"/>
        <v>ND</v>
      </c>
    </row>
    <row r="465" spans="1:18" ht="65.25" customHeight="1" x14ac:dyDescent="0.25">
      <c r="A465" s="74">
        <v>460</v>
      </c>
      <c r="B465" s="283"/>
      <c r="C465" s="284"/>
      <c r="D465" s="284"/>
      <c r="E465" s="284"/>
      <c r="F465" s="284"/>
      <c r="G465" s="284" t="s">
        <v>27</v>
      </c>
      <c r="H465" s="284"/>
      <c r="I465" s="285"/>
      <c r="J465" s="284" t="s">
        <v>27</v>
      </c>
      <c r="K465" s="284" t="s">
        <v>27</v>
      </c>
      <c r="L465" s="286"/>
      <c r="M465" s="287" t="str">
        <f t="shared" si="45"/>
        <v>ND</v>
      </c>
      <c r="N465" s="288" t="str">
        <f t="shared" si="43"/>
        <v>ND</v>
      </c>
      <c r="O465" s="289" t="str">
        <f t="shared" si="44"/>
        <v>ND</v>
      </c>
      <c r="P465" s="290" t="str">
        <f t="shared" si="46"/>
        <v>ND</v>
      </c>
      <c r="Q465" s="291" t="str">
        <f t="shared" si="47"/>
        <v>ND</v>
      </c>
      <c r="R465" s="292" t="str">
        <f t="shared" si="48"/>
        <v>ND</v>
      </c>
    </row>
    <row r="466" spans="1:18" ht="65.25" customHeight="1" x14ac:dyDescent="0.25">
      <c r="A466" s="74">
        <v>461</v>
      </c>
      <c r="B466" s="283"/>
      <c r="C466" s="284"/>
      <c r="D466" s="284"/>
      <c r="E466" s="284"/>
      <c r="F466" s="284"/>
      <c r="G466" s="284" t="s">
        <v>27</v>
      </c>
      <c r="H466" s="284"/>
      <c r="I466" s="285"/>
      <c r="J466" s="284" t="s">
        <v>27</v>
      </c>
      <c r="K466" s="284" t="s">
        <v>27</v>
      </c>
      <c r="L466" s="286"/>
      <c r="M466" s="287" t="str">
        <f t="shared" si="45"/>
        <v>ND</v>
      </c>
      <c r="N466" s="288" t="str">
        <f t="shared" si="43"/>
        <v>ND</v>
      </c>
      <c r="O466" s="289" t="str">
        <f t="shared" si="44"/>
        <v>ND</v>
      </c>
      <c r="P466" s="290" t="str">
        <f t="shared" si="46"/>
        <v>ND</v>
      </c>
      <c r="Q466" s="291" t="str">
        <f t="shared" si="47"/>
        <v>ND</v>
      </c>
      <c r="R466" s="292" t="str">
        <f t="shared" si="48"/>
        <v>ND</v>
      </c>
    </row>
    <row r="467" spans="1:18" ht="65.25" customHeight="1" x14ac:dyDescent="0.25">
      <c r="A467" s="74">
        <v>462</v>
      </c>
      <c r="B467" s="283"/>
      <c r="C467" s="284"/>
      <c r="D467" s="284"/>
      <c r="E467" s="284"/>
      <c r="F467" s="284"/>
      <c r="G467" s="284" t="s">
        <v>27</v>
      </c>
      <c r="H467" s="284"/>
      <c r="I467" s="285"/>
      <c r="J467" s="284" t="s">
        <v>27</v>
      </c>
      <c r="K467" s="284" t="s">
        <v>27</v>
      </c>
      <c r="L467" s="286"/>
      <c r="M467" s="287" t="str">
        <f t="shared" si="45"/>
        <v>ND</v>
      </c>
      <c r="N467" s="288" t="str">
        <f t="shared" si="43"/>
        <v>ND</v>
      </c>
      <c r="O467" s="289" t="str">
        <f t="shared" si="44"/>
        <v>ND</v>
      </c>
      <c r="P467" s="290" t="str">
        <f t="shared" si="46"/>
        <v>ND</v>
      </c>
      <c r="Q467" s="291" t="str">
        <f t="shared" si="47"/>
        <v>ND</v>
      </c>
      <c r="R467" s="292" t="str">
        <f t="shared" si="48"/>
        <v>ND</v>
      </c>
    </row>
    <row r="468" spans="1:18" ht="65.25" customHeight="1" x14ac:dyDescent="0.25">
      <c r="A468" s="74">
        <v>463</v>
      </c>
      <c r="B468" s="283"/>
      <c r="C468" s="284"/>
      <c r="D468" s="284"/>
      <c r="E468" s="284"/>
      <c r="F468" s="284"/>
      <c r="G468" s="284" t="s">
        <v>27</v>
      </c>
      <c r="H468" s="284"/>
      <c r="I468" s="285"/>
      <c r="J468" s="284" t="s">
        <v>27</v>
      </c>
      <c r="K468" s="284" t="s">
        <v>27</v>
      </c>
      <c r="L468" s="286"/>
      <c r="M468" s="287" t="str">
        <f t="shared" si="45"/>
        <v>ND</v>
      </c>
      <c r="N468" s="288" t="str">
        <f t="shared" si="43"/>
        <v>ND</v>
      </c>
      <c r="O468" s="289" t="str">
        <f t="shared" si="44"/>
        <v>ND</v>
      </c>
      <c r="P468" s="290" t="str">
        <f t="shared" si="46"/>
        <v>ND</v>
      </c>
      <c r="Q468" s="291" t="str">
        <f t="shared" si="47"/>
        <v>ND</v>
      </c>
      <c r="R468" s="292" t="str">
        <f t="shared" si="48"/>
        <v>ND</v>
      </c>
    </row>
    <row r="469" spans="1:18" ht="65.25" customHeight="1" x14ac:dyDescent="0.25">
      <c r="A469" s="74">
        <v>464</v>
      </c>
      <c r="B469" s="283"/>
      <c r="C469" s="284"/>
      <c r="D469" s="284"/>
      <c r="E469" s="284"/>
      <c r="F469" s="284"/>
      <c r="G469" s="284" t="s">
        <v>27</v>
      </c>
      <c r="H469" s="284"/>
      <c r="I469" s="285"/>
      <c r="J469" s="284" t="s">
        <v>27</v>
      </c>
      <c r="K469" s="284" t="s">
        <v>27</v>
      </c>
      <c r="L469" s="286"/>
      <c r="M469" s="287" t="str">
        <f t="shared" si="45"/>
        <v>ND</v>
      </c>
      <c r="N469" s="288" t="str">
        <f t="shared" si="43"/>
        <v>ND</v>
      </c>
      <c r="O469" s="289" t="str">
        <f t="shared" si="44"/>
        <v>ND</v>
      </c>
      <c r="P469" s="290" t="str">
        <f t="shared" si="46"/>
        <v>ND</v>
      </c>
      <c r="Q469" s="291" t="str">
        <f t="shared" si="47"/>
        <v>ND</v>
      </c>
      <c r="R469" s="292" t="str">
        <f t="shared" si="48"/>
        <v>ND</v>
      </c>
    </row>
    <row r="470" spans="1:18" ht="65.25" customHeight="1" x14ac:dyDescent="0.25">
      <c r="A470" s="74">
        <v>465</v>
      </c>
      <c r="B470" s="283"/>
      <c r="C470" s="284"/>
      <c r="D470" s="284"/>
      <c r="E470" s="284"/>
      <c r="F470" s="284"/>
      <c r="G470" s="284" t="s">
        <v>27</v>
      </c>
      <c r="H470" s="284"/>
      <c r="I470" s="285"/>
      <c r="J470" s="284" t="s">
        <v>27</v>
      </c>
      <c r="K470" s="284" t="s">
        <v>27</v>
      </c>
      <c r="L470" s="286"/>
      <c r="M470" s="287" t="str">
        <f t="shared" si="45"/>
        <v>ND</v>
      </c>
      <c r="N470" s="288" t="str">
        <f t="shared" si="43"/>
        <v>ND</v>
      </c>
      <c r="O470" s="289" t="str">
        <f t="shared" si="44"/>
        <v>ND</v>
      </c>
      <c r="P470" s="290" t="str">
        <f t="shared" si="46"/>
        <v>ND</v>
      </c>
      <c r="Q470" s="291" t="str">
        <f t="shared" si="47"/>
        <v>ND</v>
      </c>
      <c r="R470" s="292" t="str">
        <f t="shared" si="48"/>
        <v>ND</v>
      </c>
    </row>
    <row r="471" spans="1:18" ht="65.25" customHeight="1" x14ac:dyDescent="0.25">
      <c r="A471" s="74">
        <v>466</v>
      </c>
      <c r="B471" s="283"/>
      <c r="C471" s="284"/>
      <c r="D471" s="284"/>
      <c r="E471" s="284"/>
      <c r="F471" s="284"/>
      <c r="G471" s="284" t="s">
        <v>27</v>
      </c>
      <c r="H471" s="284"/>
      <c r="I471" s="285"/>
      <c r="J471" s="284" t="s">
        <v>27</v>
      </c>
      <c r="K471" s="284" t="s">
        <v>27</v>
      </c>
      <c r="L471" s="286"/>
      <c r="M471" s="287" t="str">
        <f t="shared" si="45"/>
        <v>ND</v>
      </c>
      <c r="N471" s="288" t="str">
        <f t="shared" si="43"/>
        <v>ND</v>
      </c>
      <c r="O471" s="289" t="str">
        <f t="shared" si="44"/>
        <v>ND</v>
      </c>
      <c r="P471" s="290" t="str">
        <f t="shared" si="46"/>
        <v>ND</v>
      </c>
      <c r="Q471" s="291" t="str">
        <f t="shared" si="47"/>
        <v>ND</v>
      </c>
      <c r="R471" s="292" t="str">
        <f t="shared" si="48"/>
        <v>ND</v>
      </c>
    </row>
    <row r="472" spans="1:18" ht="65.25" customHeight="1" x14ac:dyDescent="0.25">
      <c r="A472" s="74">
        <v>467</v>
      </c>
      <c r="B472" s="283"/>
      <c r="C472" s="284"/>
      <c r="D472" s="284"/>
      <c r="E472" s="284"/>
      <c r="F472" s="284"/>
      <c r="G472" s="284" t="s">
        <v>27</v>
      </c>
      <c r="H472" s="284"/>
      <c r="I472" s="285"/>
      <c r="J472" s="284" t="s">
        <v>27</v>
      </c>
      <c r="K472" s="284" t="s">
        <v>27</v>
      </c>
      <c r="L472" s="286"/>
      <c r="M472" s="287" t="str">
        <f t="shared" si="45"/>
        <v>ND</v>
      </c>
      <c r="N472" s="288" t="str">
        <f t="shared" si="43"/>
        <v>ND</v>
      </c>
      <c r="O472" s="289" t="str">
        <f t="shared" si="44"/>
        <v>ND</v>
      </c>
      <c r="P472" s="290" t="str">
        <f t="shared" si="46"/>
        <v>ND</v>
      </c>
      <c r="Q472" s="291" t="str">
        <f t="shared" si="47"/>
        <v>ND</v>
      </c>
      <c r="R472" s="292" t="str">
        <f t="shared" si="48"/>
        <v>ND</v>
      </c>
    </row>
    <row r="473" spans="1:18" ht="65.25" customHeight="1" x14ac:dyDescent="0.25">
      <c r="A473" s="74">
        <v>468</v>
      </c>
      <c r="B473" s="283"/>
      <c r="C473" s="284"/>
      <c r="D473" s="284"/>
      <c r="E473" s="284"/>
      <c r="F473" s="284"/>
      <c r="G473" s="284" t="s">
        <v>27</v>
      </c>
      <c r="H473" s="284"/>
      <c r="I473" s="285"/>
      <c r="J473" s="284" t="s">
        <v>27</v>
      </c>
      <c r="K473" s="284" t="s">
        <v>27</v>
      </c>
      <c r="L473" s="286"/>
      <c r="M473" s="287" t="str">
        <f t="shared" si="45"/>
        <v>ND</v>
      </c>
      <c r="N473" s="288" t="str">
        <f t="shared" si="43"/>
        <v>ND</v>
      </c>
      <c r="O473" s="289" t="str">
        <f t="shared" si="44"/>
        <v>ND</v>
      </c>
      <c r="P473" s="290" t="str">
        <f t="shared" si="46"/>
        <v>ND</v>
      </c>
      <c r="Q473" s="291" t="str">
        <f t="shared" si="47"/>
        <v>ND</v>
      </c>
      <c r="R473" s="292" t="str">
        <f t="shared" si="48"/>
        <v>ND</v>
      </c>
    </row>
    <row r="474" spans="1:18" ht="65.25" customHeight="1" x14ac:dyDescent="0.25">
      <c r="A474" s="74">
        <v>469</v>
      </c>
      <c r="B474" s="283"/>
      <c r="C474" s="284"/>
      <c r="D474" s="284"/>
      <c r="E474" s="284"/>
      <c r="F474" s="284"/>
      <c r="G474" s="284" t="s">
        <v>27</v>
      </c>
      <c r="H474" s="284"/>
      <c r="I474" s="285"/>
      <c r="J474" s="284" t="s">
        <v>27</v>
      </c>
      <c r="K474" s="284" t="s">
        <v>27</v>
      </c>
      <c r="L474" s="286"/>
      <c r="M474" s="287" t="str">
        <f t="shared" si="45"/>
        <v>ND</v>
      </c>
      <c r="N474" s="288" t="str">
        <f t="shared" si="43"/>
        <v>ND</v>
      </c>
      <c r="O474" s="289" t="str">
        <f t="shared" si="44"/>
        <v>ND</v>
      </c>
      <c r="P474" s="290" t="str">
        <f t="shared" si="46"/>
        <v>ND</v>
      </c>
      <c r="Q474" s="291" t="str">
        <f t="shared" si="47"/>
        <v>ND</v>
      </c>
      <c r="R474" s="292" t="str">
        <f t="shared" si="48"/>
        <v>ND</v>
      </c>
    </row>
    <row r="475" spans="1:18" ht="65.25" customHeight="1" x14ac:dyDescent="0.25">
      <c r="A475" s="74">
        <v>470</v>
      </c>
      <c r="B475" s="283"/>
      <c r="C475" s="284"/>
      <c r="D475" s="284"/>
      <c r="E475" s="284"/>
      <c r="F475" s="284"/>
      <c r="G475" s="284" t="s">
        <v>27</v>
      </c>
      <c r="H475" s="284"/>
      <c r="I475" s="285"/>
      <c r="J475" s="284" t="s">
        <v>27</v>
      </c>
      <c r="K475" s="284" t="s">
        <v>27</v>
      </c>
      <c r="L475" s="286"/>
      <c r="M475" s="287" t="str">
        <f t="shared" si="45"/>
        <v>ND</v>
      </c>
      <c r="N475" s="288" t="str">
        <f t="shared" si="43"/>
        <v>ND</v>
      </c>
      <c r="O475" s="289" t="str">
        <f t="shared" si="44"/>
        <v>ND</v>
      </c>
      <c r="P475" s="290" t="str">
        <f t="shared" si="46"/>
        <v>ND</v>
      </c>
      <c r="Q475" s="291" t="str">
        <f t="shared" si="47"/>
        <v>ND</v>
      </c>
      <c r="R475" s="292" t="str">
        <f t="shared" si="48"/>
        <v>ND</v>
      </c>
    </row>
    <row r="476" spans="1:18" ht="65.25" customHeight="1" x14ac:dyDescent="0.25">
      <c r="A476" s="74">
        <v>471</v>
      </c>
      <c r="B476" s="283"/>
      <c r="C476" s="284"/>
      <c r="D476" s="284"/>
      <c r="E476" s="284"/>
      <c r="F476" s="284"/>
      <c r="G476" s="284" t="s">
        <v>27</v>
      </c>
      <c r="H476" s="284"/>
      <c r="I476" s="285"/>
      <c r="J476" s="284" t="s">
        <v>27</v>
      </c>
      <c r="K476" s="284" t="s">
        <v>27</v>
      </c>
      <c r="L476" s="286"/>
      <c r="M476" s="287" t="str">
        <f t="shared" si="45"/>
        <v>ND</v>
      </c>
      <c r="N476" s="288" t="str">
        <f t="shared" si="43"/>
        <v>ND</v>
      </c>
      <c r="O476" s="289" t="str">
        <f t="shared" si="44"/>
        <v>ND</v>
      </c>
      <c r="P476" s="290" t="str">
        <f t="shared" si="46"/>
        <v>ND</v>
      </c>
      <c r="Q476" s="291" t="str">
        <f t="shared" si="47"/>
        <v>ND</v>
      </c>
      <c r="R476" s="292" t="str">
        <f t="shared" si="48"/>
        <v>ND</v>
      </c>
    </row>
    <row r="477" spans="1:18" ht="65.25" customHeight="1" x14ac:dyDescent="0.25">
      <c r="A477" s="74">
        <v>472</v>
      </c>
      <c r="B477" s="283"/>
      <c r="C477" s="284"/>
      <c r="D477" s="284"/>
      <c r="E477" s="284"/>
      <c r="F477" s="284"/>
      <c r="G477" s="284" t="s">
        <v>27</v>
      </c>
      <c r="H477" s="284"/>
      <c r="I477" s="285"/>
      <c r="J477" s="284" t="s">
        <v>27</v>
      </c>
      <c r="K477" s="284" t="s">
        <v>27</v>
      </c>
      <c r="L477" s="286"/>
      <c r="M477" s="287" t="str">
        <f t="shared" si="45"/>
        <v>ND</v>
      </c>
      <c r="N477" s="288" t="str">
        <f t="shared" si="43"/>
        <v>ND</v>
      </c>
      <c r="O477" s="289" t="str">
        <f t="shared" si="44"/>
        <v>ND</v>
      </c>
      <c r="P477" s="290" t="str">
        <f t="shared" si="46"/>
        <v>ND</v>
      </c>
      <c r="Q477" s="291" t="str">
        <f t="shared" si="47"/>
        <v>ND</v>
      </c>
      <c r="R477" s="292" t="str">
        <f t="shared" si="48"/>
        <v>ND</v>
      </c>
    </row>
    <row r="478" spans="1:18" ht="65.25" customHeight="1" x14ac:dyDescent="0.25">
      <c r="A478" s="74">
        <v>473</v>
      </c>
      <c r="B478" s="283"/>
      <c r="C478" s="284"/>
      <c r="D478" s="284"/>
      <c r="E478" s="284"/>
      <c r="F478" s="284"/>
      <c r="G478" s="284" t="s">
        <v>27</v>
      </c>
      <c r="H478" s="284"/>
      <c r="I478" s="285"/>
      <c r="J478" s="284" t="s">
        <v>27</v>
      </c>
      <c r="K478" s="284" t="s">
        <v>27</v>
      </c>
      <c r="L478" s="286"/>
      <c r="M478" s="287" t="str">
        <f t="shared" si="45"/>
        <v>ND</v>
      </c>
      <c r="N478" s="288" t="str">
        <f t="shared" si="43"/>
        <v>ND</v>
      </c>
      <c r="O478" s="289" t="str">
        <f t="shared" si="44"/>
        <v>ND</v>
      </c>
      <c r="P478" s="290" t="str">
        <f t="shared" si="46"/>
        <v>ND</v>
      </c>
      <c r="Q478" s="291" t="str">
        <f t="shared" si="47"/>
        <v>ND</v>
      </c>
      <c r="R478" s="292" t="str">
        <f t="shared" si="48"/>
        <v>ND</v>
      </c>
    </row>
    <row r="479" spans="1:18" ht="65.25" customHeight="1" x14ac:dyDescent="0.25">
      <c r="A479" s="74">
        <v>474</v>
      </c>
      <c r="B479" s="283"/>
      <c r="C479" s="284"/>
      <c r="D479" s="284"/>
      <c r="E479" s="284"/>
      <c r="F479" s="284"/>
      <c r="G479" s="284" t="s">
        <v>27</v>
      </c>
      <c r="H479" s="284"/>
      <c r="I479" s="285"/>
      <c r="J479" s="284" t="s">
        <v>27</v>
      </c>
      <c r="K479" s="284" t="s">
        <v>27</v>
      </c>
      <c r="L479" s="286"/>
      <c r="M479" s="287" t="str">
        <f t="shared" si="45"/>
        <v>ND</v>
      </c>
      <c r="N479" s="288" t="str">
        <f t="shared" si="43"/>
        <v>ND</v>
      </c>
      <c r="O479" s="289" t="str">
        <f t="shared" si="44"/>
        <v>ND</v>
      </c>
      <c r="P479" s="290" t="str">
        <f t="shared" si="46"/>
        <v>ND</v>
      </c>
      <c r="Q479" s="291" t="str">
        <f t="shared" si="47"/>
        <v>ND</v>
      </c>
      <c r="R479" s="292" t="str">
        <f t="shared" si="48"/>
        <v>ND</v>
      </c>
    </row>
    <row r="480" spans="1:18" ht="65.25" customHeight="1" x14ac:dyDescent="0.25">
      <c r="A480" s="74">
        <v>475</v>
      </c>
      <c r="B480" s="283"/>
      <c r="C480" s="284"/>
      <c r="D480" s="284"/>
      <c r="E480" s="284"/>
      <c r="F480" s="284"/>
      <c r="G480" s="284" t="s">
        <v>27</v>
      </c>
      <c r="H480" s="284"/>
      <c r="I480" s="285"/>
      <c r="J480" s="284" t="s">
        <v>27</v>
      </c>
      <c r="K480" s="284" t="s">
        <v>27</v>
      </c>
      <c r="L480" s="286"/>
      <c r="M480" s="287" t="str">
        <f t="shared" si="45"/>
        <v>ND</v>
      </c>
      <c r="N480" s="288" t="str">
        <f t="shared" si="43"/>
        <v>ND</v>
      </c>
      <c r="O480" s="289" t="str">
        <f t="shared" si="44"/>
        <v>ND</v>
      </c>
      <c r="P480" s="290" t="str">
        <f t="shared" si="46"/>
        <v>ND</v>
      </c>
      <c r="Q480" s="291" t="str">
        <f t="shared" si="47"/>
        <v>ND</v>
      </c>
      <c r="R480" s="292" t="str">
        <f t="shared" si="48"/>
        <v>ND</v>
      </c>
    </row>
    <row r="481" spans="1:18" ht="65.25" customHeight="1" x14ac:dyDescent="0.25">
      <c r="A481" s="74">
        <v>476</v>
      </c>
      <c r="B481" s="283"/>
      <c r="C481" s="284"/>
      <c r="D481" s="284"/>
      <c r="E481" s="284"/>
      <c r="F481" s="284"/>
      <c r="G481" s="284" t="s">
        <v>27</v>
      </c>
      <c r="H481" s="284"/>
      <c r="I481" s="285"/>
      <c r="J481" s="284" t="s">
        <v>27</v>
      </c>
      <c r="K481" s="284" t="s">
        <v>27</v>
      </c>
      <c r="L481" s="286"/>
      <c r="M481" s="287" t="str">
        <f t="shared" si="45"/>
        <v>ND</v>
      </c>
      <c r="N481" s="288" t="str">
        <f t="shared" si="43"/>
        <v>ND</v>
      </c>
      <c r="O481" s="289" t="str">
        <f t="shared" si="44"/>
        <v>ND</v>
      </c>
      <c r="P481" s="290" t="str">
        <f t="shared" si="46"/>
        <v>ND</v>
      </c>
      <c r="Q481" s="291" t="str">
        <f t="shared" si="47"/>
        <v>ND</v>
      </c>
      <c r="R481" s="292" t="str">
        <f t="shared" si="48"/>
        <v>ND</v>
      </c>
    </row>
    <row r="482" spans="1:18" ht="65.25" customHeight="1" x14ac:dyDescent="0.25">
      <c r="A482" s="74">
        <v>477</v>
      </c>
      <c r="B482" s="283"/>
      <c r="C482" s="284"/>
      <c r="D482" s="284"/>
      <c r="E482" s="284"/>
      <c r="F482" s="284"/>
      <c r="G482" s="284" t="s">
        <v>27</v>
      </c>
      <c r="H482" s="284"/>
      <c r="I482" s="285"/>
      <c r="J482" s="284" t="s">
        <v>27</v>
      </c>
      <c r="K482" s="284" t="s">
        <v>27</v>
      </c>
      <c r="L482" s="286"/>
      <c r="M482" s="287" t="str">
        <f t="shared" si="45"/>
        <v>ND</v>
      </c>
      <c r="N482" s="288" t="str">
        <f t="shared" si="43"/>
        <v>ND</v>
      </c>
      <c r="O482" s="289" t="str">
        <f t="shared" si="44"/>
        <v>ND</v>
      </c>
      <c r="P482" s="290" t="str">
        <f t="shared" si="46"/>
        <v>ND</v>
      </c>
      <c r="Q482" s="291" t="str">
        <f t="shared" si="47"/>
        <v>ND</v>
      </c>
      <c r="R482" s="292" t="str">
        <f t="shared" si="48"/>
        <v>ND</v>
      </c>
    </row>
    <row r="483" spans="1:18" ht="65.25" customHeight="1" x14ac:dyDescent="0.25">
      <c r="A483" s="74">
        <v>478</v>
      </c>
      <c r="B483" s="283"/>
      <c r="C483" s="284"/>
      <c r="D483" s="284"/>
      <c r="E483" s="284"/>
      <c r="F483" s="284"/>
      <c r="G483" s="284" t="s">
        <v>27</v>
      </c>
      <c r="H483" s="284"/>
      <c r="I483" s="285"/>
      <c r="J483" s="284" t="s">
        <v>27</v>
      </c>
      <c r="K483" s="284" t="s">
        <v>27</v>
      </c>
      <c r="L483" s="286"/>
      <c r="M483" s="287" t="str">
        <f t="shared" si="45"/>
        <v>ND</v>
      </c>
      <c r="N483" s="288" t="str">
        <f t="shared" si="43"/>
        <v>ND</v>
      </c>
      <c r="O483" s="289" t="str">
        <f t="shared" si="44"/>
        <v>ND</v>
      </c>
      <c r="P483" s="290" t="str">
        <f t="shared" si="46"/>
        <v>ND</v>
      </c>
      <c r="Q483" s="291" t="str">
        <f t="shared" si="47"/>
        <v>ND</v>
      </c>
      <c r="R483" s="292" t="str">
        <f t="shared" si="48"/>
        <v>ND</v>
      </c>
    </row>
    <row r="484" spans="1:18" ht="65.25" customHeight="1" x14ac:dyDescent="0.25">
      <c r="A484" s="74">
        <v>479</v>
      </c>
      <c r="B484" s="283"/>
      <c r="C484" s="284"/>
      <c r="D484" s="284"/>
      <c r="E484" s="284"/>
      <c r="F484" s="284"/>
      <c r="G484" s="284" t="s">
        <v>27</v>
      </c>
      <c r="H484" s="284"/>
      <c r="I484" s="285"/>
      <c r="J484" s="284" t="s">
        <v>27</v>
      </c>
      <c r="K484" s="284" t="s">
        <v>27</v>
      </c>
      <c r="L484" s="286"/>
      <c r="M484" s="287" t="str">
        <f t="shared" si="45"/>
        <v>ND</v>
      </c>
      <c r="N484" s="288" t="str">
        <f t="shared" si="43"/>
        <v>ND</v>
      </c>
      <c r="O484" s="289" t="str">
        <f t="shared" si="44"/>
        <v>ND</v>
      </c>
      <c r="P484" s="290" t="str">
        <f t="shared" si="46"/>
        <v>ND</v>
      </c>
      <c r="Q484" s="291" t="str">
        <f t="shared" si="47"/>
        <v>ND</v>
      </c>
      <c r="R484" s="292" t="str">
        <f t="shared" si="48"/>
        <v>ND</v>
      </c>
    </row>
    <row r="485" spans="1:18" ht="65.25" customHeight="1" x14ac:dyDescent="0.25">
      <c r="A485" s="74">
        <v>480</v>
      </c>
      <c r="B485" s="283"/>
      <c r="C485" s="284"/>
      <c r="D485" s="284"/>
      <c r="E485" s="284"/>
      <c r="F485" s="284"/>
      <c r="G485" s="284" t="s">
        <v>27</v>
      </c>
      <c r="H485" s="284"/>
      <c r="I485" s="285"/>
      <c r="J485" s="284" t="s">
        <v>27</v>
      </c>
      <c r="K485" s="284" t="s">
        <v>27</v>
      </c>
      <c r="L485" s="286"/>
      <c r="M485" s="287" t="str">
        <f t="shared" si="45"/>
        <v>ND</v>
      </c>
      <c r="N485" s="288" t="str">
        <f t="shared" si="43"/>
        <v>ND</v>
      </c>
      <c r="O485" s="289" t="str">
        <f t="shared" si="44"/>
        <v>ND</v>
      </c>
      <c r="P485" s="290" t="str">
        <f t="shared" si="46"/>
        <v>ND</v>
      </c>
      <c r="Q485" s="291" t="str">
        <f t="shared" si="47"/>
        <v>ND</v>
      </c>
      <c r="R485" s="292" t="str">
        <f t="shared" si="48"/>
        <v>ND</v>
      </c>
    </row>
    <row r="486" spans="1:18" ht="65.25" customHeight="1" x14ac:dyDescent="0.25">
      <c r="A486" s="74">
        <v>481</v>
      </c>
      <c r="B486" s="283"/>
      <c r="C486" s="284"/>
      <c r="D486" s="284"/>
      <c r="E486" s="284"/>
      <c r="F486" s="284"/>
      <c r="G486" s="284" t="s">
        <v>27</v>
      </c>
      <c r="H486" s="284"/>
      <c r="I486" s="285"/>
      <c r="J486" s="284" t="s">
        <v>27</v>
      </c>
      <c r="K486" s="284" t="s">
        <v>27</v>
      </c>
      <c r="L486" s="286"/>
      <c r="M486" s="287" t="str">
        <f t="shared" si="45"/>
        <v>ND</v>
      </c>
      <c r="N486" s="288" t="str">
        <f t="shared" si="43"/>
        <v>ND</v>
      </c>
      <c r="O486" s="289" t="str">
        <f t="shared" si="44"/>
        <v>ND</v>
      </c>
      <c r="P486" s="290" t="str">
        <f t="shared" si="46"/>
        <v>ND</v>
      </c>
      <c r="Q486" s="291" t="str">
        <f t="shared" si="47"/>
        <v>ND</v>
      </c>
      <c r="R486" s="292" t="str">
        <f t="shared" si="48"/>
        <v>ND</v>
      </c>
    </row>
    <row r="487" spans="1:18" ht="65.25" customHeight="1" x14ac:dyDescent="0.25">
      <c r="A487" s="74">
        <v>482</v>
      </c>
      <c r="B487" s="283"/>
      <c r="C487" s="284"/>
      <c r="D487" s="284"/>
      <c r="E487" s="284"/>
      <c r="F487" s="284"/>
      <c r="G487" s="284" t="s">
        <v>27</v>
      </c>
      <c r="H487" s="284"/>
      <c r="I487" s="285"/>
      <c r="J487" s="284" t="s">
        <v>27</v>
      </c>
      <c r="K487" s="284" t="s">
        <v>27</v>
      </c>
      <c r="L487" s="286"/>
      <c r="M487" s="287" t="str">
        <f t="shared" si="45"/>
        <v>ND</v>
      </c>
      <c r="N487" s="288" t="str">
        <f t="shared" si="43"/>
        <v>ND</v>
      </c>
      <c r="O487" s="289" t="str">
        <f t="shared" si="44"/>
        <v>ND</v>
      </c>
      <c r="P487" s="290" t="str">
        <f t="shared" si="46"/>
        <v>ND</v>
      </c>
      <c r="Q487" s="291" t="str">
        <f t="shared" si="47"/>
        <v>ND</v>
      </c>
      <c r="R487" s="292" t="str">
        <f t="shared" si="48"/>
        <v>ND</v>
      </c>
    </row>
    <row r="488" spans="1:18" ht="65.25" customHeight="1" x14ac:dyDescent="0.25">
      <c r="A488" s="74">
        <v>483</v>
      </c>
      <c r="B488" s="283"/>
      <c r="C488" s="284"/>
      <c r="D488" s="284"/>
      <c r="E488" s="284"/>
      <c r="F488" s="284"/>
      <c r="G488" s="284" t="s">
        <v>27</v>
      </c>
      <c r="H488" s="284"/>
      <c r="I488" s="285"/>
      <c r="J488" s="284" t="s">
        <v>27</v>
      </c>
      <c r="K488" s="284" t="s">
        <v>27</v>
      </c>
      <c r="L488" s="286"/>
      <c r="M488" s="287" t="str">
        <f t="shared" si="45"/>
        <v>ND</v>
      </c>
      <c r="N488" s="288" t="str">
        <f t="shared" si="43"/>
        <v>ND</v>
      </c>
      <c r="O488" s="289" t="str">
        <f t="shared" si="44"/>
        <v>ND</v>
      </c>
      <c r="P488" s="290" t="str">
        <f t="shared" si="46"/>
        <v>ND</v>
      </c>
      <c r="Q488" s="291" t="str">
        <f t="shared" si="47"/>
        <v>ND</v>
      </c>
      <c r="R488" s="292" t="str">
        <f t="shared" si="48"/>
        <v>ND</v>
      </c>
    </row>
    <row r="489" spans="1:18" ht="65.25" customHeight="1" x14ac:dyDescent="0.25">
      <c r="A489" s="74">
        <v>484</v>
      </c>
      <c r="B489" s="283"/>
      <c r="C489" s="284"/>
      <c r="D489" s="284"/>
      <c r="E489" s="284"/>
      <c r="F489" s="284"/>
      <c r="G489" s="284" t="s">
        <v>27</v>
      </c>
      <c r="H489" s="284"/>
      <c r="I489" s="285"/>
      <c r="J489" s="284" t="s">
        <v>27</v>
      </c>
      <c r="K489" s="284" t="s">
        <v>27</v>
      </c>
      <c r="L489" s="286"/>
      <c r="M489" s="287" t="str">
        <f t="shared" si="45"/>
        <v>ND</v>
      </c>
      <c r="N489" s="288" t="str">
        <f t="shared" si="43"/>
        <v>ND</v>
      </c>
      <c r="O489" s="289" t="str">
        <f t="shared" si="44"/>
        <v>ND</v>
      </c>
      <c r="P489" s="290" t="str">
        <f t="shared" si="46"/>
        <v>ND</v>
      </c>
      <c r="Q489" s="291" t="str">
        <f t="shared" si="47"/>
        <v>ND</v>
      </c>
      <c r="R489" s="292" t="str">
        <f t="shared" si="48"/>
        <v>ND</v>
      </c>
    </row>
    <row r="490" spans="1:18" ht="65.25" customHeight="1" x14ac:dyDescent="0.25">
      <c r="A490" s="74">
        <v>485</v>
      </c>
      <c r="B490" s="283"/>
      <c r="C490" s="284"/>
      <c r="D490" s="284"/>
      <c r="E490" s="284"/>
      <c r="F490" s="284"/>
      <c r="G490" s="284" t="s">
        <v>27</v>
      </c>
      <c r="H490" s="284"/>
      <c r="I490" s="285"/>
      <c r="J490" s="284" t="s">
        <v>27</v>
      </c>
      <c r="K490" s="284" t="s">
        <v>27</v>
      </c>
      <c r="L490" s="286"/>
      <c r="M490" s="287" t="str">
        <f t="shared" si="45"/>
        <v>ND</v>
      </c>
      <c r="N490" s="288" t="str">
        <f t="shared" si="43"/>
        <v>ND</v>
      </c>
      <c r="O490" s="289" t="str">
        <f t="shared" si="44"/>
        <v>ND</v>
      </c>
      <c r="P490" s="290" t="str">
        <f t="shared" si="46"/>
        <v>ND</v>
      </c>
      <c r="Q490" s="291" t="str">
        <f t="shared" si="47"/>
        <v>ND</v>
      </c>
      <c r="R490" s="292" t="str">
        <f t="shared" si="48"/>
        <v>ND</v>
      </c>
    </row>
    <row r="491" spans="1:18" ht="65.25" customHeight="1" x14ac:dyDescent="0.25">
      <c r="A491" s="74">
        <v>486</v>
      </c>
      <c r="B491" s="283"/>
      <c r="C491" s="284"/>
      <c r="D491" s="284"/>
      <c r="E491" s="284"/>
      <c r="F491" s="284"/>
      <c r="G491" s="284" t="s">
        <v>27</v>
      </c>
      <c r="H491" s="284"/>
      <c r="I491" s="285"/>
      <c r="J491" s="284" t="s">
        <v>27</v>
      </c>
      <c r="K491" s="284" t="s">
        <v>27</v>
      </c>
      <c r="L491" s="286"/>
      <c r="M491" s="287" t="str">
        <f t="shared" si="45"/>
        <v>ND</v>
      </c>
      <c r="N491" s="288" t="str">
        <f t="shared" si="43"/>
        <v>ND</v>
      </c>
      <c r="O491" s="289" t="str">
        <f t="shared" si="44"/>
        <v>ND</v>
      </c>
      <c r="P491" s="290" t="str">
        <f t="shared" si="46"/>
        <v>ND</v>
      </c>
      <c r="Q491" s="291" t="str">
        <f t="shared" si="47"/>
        <v>ND</v>
      </c>
      <c r="R491" s="292" t="str">
        <f t="shared" si="48"/>
        <v>ND</v>
      </c>
    </row>
    <row r="492" spans="1:18" ht="65.25" customHeight="1" x14ac:dyDescent="0.25">
      <c r="A492" s="74">
        <v>487</v>
      </c>
      <c r="B492" s="283"/>
      <c r="C492" s="284"/>
      <c r="D492" s="284"/>
      <c r="E492" s="284"/>
      <c r="F492" s="284"/>
      <c r="G492" s="284" t="s">
        <v>27</v>
      </c>
      <c r="H492" s="284"/>
      <c r="I492" s="285"/>
      <c r="J492" s="284" t="s">
        <v>27</v>
      </c>
      <c r="K492" s="284" t="s">
        <v>27</v>
      </c>
      <c r="L492" s="286"/>
      <c r="M492" s="287" t="str">
        <f t="shared" si="45"/>
        <v>ND</v>
      </c>
      <c r="N492" s="288" t="str">
        <f t="shared" si="43"/>
        <v>ND</v>
      </c>
      <c r="O492" s="289" t="str">
        <f t="shared" si="44"/>
        <v>ND</v>
      </c>
      <c r="P492" s="290" t="str">
        <f t="shared" si="46"/>
        <v>ND</v>
      </c>
      <c r="Q492" s="291" t="str">
        <f t="shared" si="47"/>
        <v>ND</v>
      </c>
      <c r="R492" s="292" t="str">
        <f t="shared" si="48"/>
        <v>ND</v>
      </c>
    </row>
    <row r="493" spans="1:18" ht="65.25" customHeight="1" x14ac:dyDescent="0.25">
      <c r="A493" s="74">
        <v>488</v>
      </c>
      <c r="B493" s="283"/>
      <c r="C493" s="284"/>
      <c r="D493" s="284"/>
      <c r="E493" s="284"/>
      <c r="F493" s="284"/>
      <c r="G493" s="284" t="s">
        <v>27</v>
      </c>
      <c r="H493" s="284"/>
      <c r="I493" s="285"/>
      <c r="J493" s="284" t="s">
        <v>27</v>
      </c>
      <c r="K493" s="284" t="s">
        <v>27</v>
      </c>
      <c r="L493" s="286"/>
      <c r="M493" s="287" t="str">
        <f t="shared" si="45"/>
        <v>ND</v>
      </c>
      <c r="N493" s="288" t="str">
        <f t="shared" si="43"/>
        <v>ND</v>
      </c>
      <c r="O493" s="289" t="str">
        <f t="shared" si="44"/>
        <v>ND</v>
      </c>
      <c r="P493" s="290" t="str">
        <f t="shared" si="46"/>
        <v>ND</v>
      </c>
      <c r="Q493" s="291" t="str">
        <f t="shared" si="47"/>
        <v>ND</v>
      </c>
      <c r="R493" s="292" t="str">
        <f t="shared" si="48"/>
        <v>ND</v>
      </c>
    </row>
    <row r="494" spans="1:18" ht="65.25" customHeight="1" x14ac:dyDescent="0.25">
      <c r="A494" s="74">
        <v>489</v>
      </c>
      <c r="B494" s="283"/>
      <c r="C494" s="284"/>
      <c r="D494" s="284"/>
      <c r="E494" s="284"/>
      <c r="F494" s="284"/>
      <c r="G494" s="284" t="s">
        <v>27</v>
      </c>
      <c r="H494" s="284"/>
      <c r="I494" s="285"/>
      <c r="J494" s="284" t="s">
        <v>27</v>
      </c>
      <c r="K494" s="284" t="s">
        <v>27</v>
      </c>
      <c r="L494" s="286"/>
      <c r="M494" s="287" t="str">
        <f t="shared" si="45"/>
        <v>ND</v>
      </c>
      <c r="N494" s="288" t="str">
        <f t="shared" si="43"/>
        <v>ND</v>
      </c>
      <c r="O494" s="289" t="str">
        <f t="shared" si="44"/>
        <v>ND</v>
      </c>
      <c r="P494" s="290" t="str">
        <f t="shared" si="46"/>
        <v>ND</v>
      </c>
      <c r="Q494" s="291" t="str">
        <f t="shared" si="47"/>
        <v>ND</v>
      </c>
      <c r="R494" s="292" t="str">
        <f t="shared" si="48"/>
        <v>ND</v>
      </c>
    </row>
    <row r="495" spans="1:18" ht="65.25" customHeight="1" x14ac:dyDescent="0.25">
      <c r="A495" s="74">
        <v>490</v>
      </c>
      <c r="B495" s="283"/>
      <c r="C495" s="284"/>
      <c r="D495" s="284"/>
      <c r="E495" s="284"/>
      <c r="F495" s="284"/>
      <c r="G495" s="284" t="s">
        <v>27</v>
      </c>
      <c r="H495" s="284"/>
      <c r="I495" s="285"/>
      <c r="J495" s="284" t="s">
        <v>27</v>
      </c>
      <c r="K495" s="284" t="s">
        <v>27</v>
      </c>
      <c r="L495" s="286"/>
      <c r="M495" s="287" t="str">
        <f t="shared" si="45"/>
        <v>ND</v>
      </c>
      <c r="N495" s="288" t="str">
        <f t="shared" si="43"/>
        <v>ND</v>
      </c>
      <c r="O495" s="289" t="str">
        <f t="shared" si="44"/>
        <v>ND</v>
      </c>
      <c r="P495" s="290" t="str">
        <f t="shared" si="46"/>
        <v>ND</v>
      </c>
      <c r="Q495" s="291" t="str">
        <f t="shared" si="47"/>
        <v>ND</v>
      </c>
      <c r="R495" s="292" t="str">
        <f t="shared" si="48"/>
        <v>ND</v>
      </c>
    </row>
    <row r="496" spans="1:18" ht="65.25" customHeight="1" x14ac:dyDescent="0.25">
      <c r="A496" s="74">
        <v>491</v>
      </c>
      <c r="B496" s="283"/>
      <c r="C496" s="284"/>
      <c r="D496" s="284"/>
      <c r="E496" s="284"/>
      <c r="F496" s="284"/>
      <c r="G496" s="284" t="s">
        <v>27</v>
      </c>
      <c r="H496" s="284"/>
      <c r="I496" s="285"/>
      <c r="J496" s="284" t="s">
        <v>27</v>
      </c>
      <c r="K496" s="284" t="s">
        <v>27</v>
      </c>
      <c r="L496" s="286"/>
      <c r="M496" s="287" t="str">
        <f t="shared" si="45"/>
        <v>ND</v>
      </c>
      <c r="N496" s="288" t="str">
        <f t="shared" si="43"/>
        <v>ND</v>
      </c>
      <c r="O496" s="289" t="str">
        <f t="shared" si="44"/>
        <v>ND</v>
      </c>
      <c r="P496" s="290" t="str">
        <f t="shared" si="46"/>
        <v>ND</v>
      </c>
      <c r="Q496" s="291" t="str">
        <f t="shared" si="47"/>
        <v>ND</v>
      </c>
      <c r="R496" s="292" t="str">
        <f t="shared" si="48"/>
        <v>ND</v>
      </c>
    </row>
    <row r="497" spans="1:18" ht="65.25" customHeight="1" x14ac:dyDescent="0.25">
      <c r="A497" s="74">
        <v>492</v>
      </c>
      <c r="B497" s="283"/>
      <c r="C497" s="284"/>
      <c r="D497" s="284"/>
      <c r="E497" s="284"/>
      <c r="F497" s="284"/>
      <c r="G497" s="284" t="s">
        <v>27</v>
      </c>
      <c r="H497" s="284"/>
      <c r="I497" s="285"/>
      <c r="J497" s="284" t="s">
        <v>27</v>
      </c>
      <c r="K497" s="284" t="s">
        <v>27</v>
      </c>
      <c r="L497" s="286"/>
      <c r="M497" s="287" t="str">
        <f t="shared" si="45"/>
        <v>ND</v>
      </c>
      <c r="N497" s="288" t="str">
        <f t="shared" si="43"/>
        <v>ND</v>
      </c>
      <c r="O497" s="289" t="str">
        <f t="shared" si="44"/>
        <v>ND</v>
      </c>
      <c r="P497" s="290" t="str">
        <f t="shared" si="46"/>
        <v>ND</v>
      </c>
      <c r="Q497" s="291" t="str">
        <f t="shared" si="47"/>
        <v>ND</v>
      </c>
      <c r="R497" s="292" t="str">
        <f t="shared" si="48"/>
        <v>ND</v>
      </c>
    </row>
    <row r="498" spans="1:18" ht="65.25" customHeight="1" x14ac:dyDescent="0.25">
      <c r="A498" s="74">
        <v>493</v>
      </c>
      <c r="B498" s="283"/>
      <c r="C498" s="284"/>
      <c r="D498" s="284"/>
      <c r="E498" s="284"/>
      <c r="F498" s="284"/>
      <c r="G498" s="284" t="s">
        <v>27</v>
      </c>
      <c r="H498" s="284"/>
      <c r="I498" s="285"/>
      <c r="J498" s="284" t="s">
        <v>27</v>
      </c>
      <c r="K498" s="284" t="s">
        <v>27</v>
      </c>
      <c r="L498" s="286"/>
      <c r="M498" s="287" t="str">
        <f t="shared" si="45"/>
        <v>ND</v>
      </c>
      <c r="N498" s="288" t="str">
        <f t="shared" si="43"/>
        <v>ND</v>
      </c>
      <c r="O498" s="289" t="str">
        <f t="shared" si="44"/>
        <v>ND</v>
      </c>
      <c r="P498" s="290" t="str">
        <f t="shared" si="46"/>
        <v>ND</v>
      </c>
      <c r="Q498" s="291" t="str">
        <f t="shared" si="47"/>
        <v>ND</v>
      </c>
      <c r="R498" s="292" t="str">
        <f t="shared" si="48"/>
        <v>ND</v>
      </c>
    </row>
    <row r="499" spans="1:18" ht="65.25" customHeight="1" x14ac:dyDescent="0.25">
      <c r="A499" s="74">
        <v>494</v>
      </c>
      <c r="B499" s="283"/>
      <c r="C499" s="284"/>
      <c r="D499" s="284"/>
      <c r="E499" s="284"/>
      <c r="F499" s="284"/>
      <c r="G499" s="284" t="s">
        <v>27</v>
      </c>
      <c r="H499" s="284"/>
      <c r="I499" s="285"/>
      <c r="J499" s="284" t="s">
        <v>27</v>
      </c>
      <c r="K499" s="284" t="s">
        <v>27</v>
      </c>
      <c r="L499" s="286"/>
      <c r="M499" s="287" t="str">
        <f t="shared" si="45"/>
        <v>ND</v>
      </c>
      <c r="N499" s="288" t="str">
        <f t="shared" si="43"/>
        <v>ND</v>
      </c>
      <c r="O499" s="289" t="str">
        <f t="shared" si="44"/>
        <v>ND</v>
      </c>
      <c r="P499" s="290" t="str">
        <f t="shared" si="46"/>
        <v>ND</v>
      </c>
      <c r="Q499" s="291" t="str">
        <f t="shared" si="47"/>
        <v>ND</v>
      </c>
      <c r="R499" s="292" t="str">
        <f t="shared" si="48"/>
        <v>ND</v>
      </c>
    </row>
    <row r="500" spans="1:18" ht="65.25" customHeight="1" x14ac:dyDescent="0.25">
      <c r="A500" s="74">
        <v>495</v>
      </c>
      <c r="B500" s="283"/>
      <c r="C500" s="284"/>
      <c r="D500" s="284"/>
      <c r="E500" s="284"/>
      <c r="F500" s="284"/>
      <c r="G500" s="284" t="s">
        <v>27</v>
      </c>
      <c r="H500" s="284"/>
      <c r="I500" s="285"/>
      <c r="J500" s="284" t="s">
        <v>27</v>
      </c>
      <c r="K500" s="284" t="s">
        <v>27</v>
      </c>
      <c r="L500" s="286"/>
      <c r="M500" s="287" t="str">
        <f t="shared" si="45"/>
        <v>ND</v>
      </c>
      <c r="N500" s="288" t="str">
        <f t="shared" si="43"/>
        <v>ND</v>
      </c>
      <c r="O500" s="289" t="str">
        <f t="shared" si="44"/>
        <v>ND</v>
      </c>
      <c r="P500" s="290" t="str">
        <f t="shared" si="46"/>
        <v>ND</v>
      </c>
      <c r="Q500" s="291" t="str">
        <f t="shared" si="47"/>
        <v>ND</v>
      </c>
      <c r="R500" s="292" t="str">
        <f t="shared" si="48"/>
        <v>ND</v>
      </c>
    </row>
    <row r="501" spans="1:18" ht="65.25" customHeight="1" x14ac:dyDescent="0.25">
      <c r="A501" s="74">
        <v>496</v>
      </c>
      <c r="B501" s="283"/>
      <c r="C501" s="284"/>
      <c r="D501" s="284"/>
      <c r="E501" s="284"/>
      <c r="F501" s="284"/>
      <c r="G501" s="284" t="s">
        <v>27</v>
      </c>
      <c r="H501" s="284"/>
      <c r="I501" s="285"/>
      <c r="J501" s="284" t="s">
        <v>27</v>
      </c>
      <c r="K501" s="284" t="s">
        <v>27</v>
      </c>
      <c r="L501" s="286"/>
      <c r="M501" s="287" t="str">
        <f t="shared" si="45"/>
        <v>ND</v>
      </c>
      <c r="N501" s="288" t="str">
        <f t="shared" si="43"/>
        <v>ND</v>
      </c>
      <c r="O501" s="289" t="str">
        <f t="shared" si="44"/>
        <v>ND</v>
      </c>
      <c r="P501" s="290" t="str">
        <f t="shared" si="46"/>
        <v>ND</v>
      </c>
      <c r="Q501" s="291" t="str">
        <f t="shared" si="47"/>
        <v>ND</v>
      </c>
      <c r="R501" s="292" t="str">
        <f t="shared" si="48"/>
        <v>ND</v>
      </c>
    </row>
    <row r="502" spans="1:18" ht="65.25" customHeight="1" x14ac:dyDescent="0.25">
      <c r="A502" s="74">
        <v>497</v>
      </c>
      <c r="B502" s="283"/>
      <c r="C502" s="284"/>
      <c r="D502" s="284"/>
      <c r="E502" s="284"/>
      <c r="F502" s="284"/>
      <c r="G502" s="284" t="s">
        <v>27</v>
      </c>
      <c r="H502" s="284"/>
      <c r="I502" s="285"/>
      <c r="J502" s="284" t="s">
        <v>27</v>
      </c>
      <c r="K502" s="284" t="s">
        <v>27</v>
      </c>
      <c r="L502" s="286"/>
      <c r="M502" s="287" t="str">
        <f t="shared" si="45"/>
        <v>ND</v>
      </c>
      <c r="N502" s="288" t="str">
        <f t="shared" si="43"/>
        <v>ND</v>
      </c>
      <c r="O502" s="289" t="str">
        <f t="shared" si="44"/>
        <v>ND</v>
      </c>
      <c r="P502" s="290" t="str">
        <f t="shared" si="46"/>
        <v>ND</v>
      </c>
      <c r="Q502" s="291" t="str">
        <f t="shared" si="47"/>
        <v>ND</v>
      </c>
      <c r="R502" s="292" t="str">
        <f t="shared" si="48"/>
        <v>ND</v>
      </c>
    </row>
    <row r="503" spans="1:18" ht="65.25" customHeight="1" x14ac:dyDescent="0.25">
      <c r="A503" s="74">
        <v>498</v>
      </c>
      <c r="B503" s="283"/>
      <c r="C503" s="284"/>
      <c r="D503" s="284"/>
      <c r="E503" s="284"/>
      <c r="F503" s="284"/>
      <c r="G503" s="284" t="s">
        <v>27</v>
      </c>
      <c r="H503" s="284"/>
      <c r="I503" s="285"/>
      <c r="J503" s="284" t="s">
        <v>27</v>
      </c>
      <c r="K503" s="284" t="s">
        <v>27</v>
      </c>
      <c r="L503" s="286"/>
      <c r="M503" s="287" t="str">
        <f t="shared" si="45"/>
        <v>ND</v>
      </c>
      <c r="N503" s="288" t="str">
        <f t="shared" si="43"/>
        <v>ND</v>
      </c>
      <c r="O503" s="289" t="str">
        <f t="shared" si="44"/>
        <v>ND</v>
      </c>
      <c r="P503" s="290" t="str">
        <f t="shared" si="46"/>
        <v>ND</v>
      </c>
      <c r="Q503" s="291" t="str">
        <f t="shared" si="47"/>
        <v>ND</v>
      </c>
      <c r="R503" s="292" t="str">
        <f t="shared" si="48"/>
        <v>ND</v>
      </c>
    </row>
    <row r="504" spans="1:18" ht="65.25" customHeight="1" x14ac:dyDescent="0.25">
      <c r="A504" s="74">
        <v>499</v>
      </c>
      <c r="B504" s="283"/>
      <c r="C504" s="284"/>
      <c r="D504" s="284"/>
      <c r="E504" s="284"/>
      <c r="F504" s="284"/>
      <c r="G504" s="284" t="s">
        <v>27</v>
      </c>
      <c r="H504" s="284"/>
      <c r="I504" s="285"/>
      <c r="J504" s="284" t="s">
        <v>27</v>
      </c>
      <c r="K504" s="284" t="s">
        <v>27</v>
      </c>
      <c r="L504" s="286"/>
      <c r="M504" s="287" t="str">
        <f t="shared" si="45"/>
        <v>ND</v>
      </c>
      <c r="N504" s="288" t="str">
        <f t="shared" si="43"/>
        <v>ND</v>
      </c>
      <c r="O504" s="289" t="str">
        <f t="shared" si="44"/>
        <v>ND</v>
      </c>
      <c r="P504" s="290" t="str">
        <f t="shared" si="46"/>
        <v>ND</v>
      </c>
      <c r="Q504" s="291" t="str">
        <f t="shared" si="47"/>
        <v>ND</v>
      </c>
      <c r="R504" s="292" t="str">
        <f t="shared" si="48"/>
        <v>ND</v>
      </c>
    </row>
    <row r="505" spans="1:18" ht="65.25" customHeight="1" x14ac:dyDescent="0.25">
      <c r="A505" s="74">
        <v>500</v>
      </c>
      <c r="B505" s="283"/>
      <c r="C505" s="284"/>
      <c r="D505" s="284"/>
      <c r="E505" s="284"/>
      <c r="F505" s="284"/>
      <c r="G505" s="284" t="s">
        <v>27</v>
      </c>
      <c r="H505" s="284"/>
      <c r="I505" s="285"/>
      <c r="J505" s="284" t="s">
        <v>27</v>
      </c>
      <c r="K505" s="284" t="s">
        <v>27</v>
      </c>
      <c r="L505" s="286"/>
      <c r="M505" s="287" t="str">
        <f t="shared" si="45"/>
        <v>ND</v>
      </c>
      <c r="N505" s="288" t="str">
        <f t="shared" si="43"/>
        <v>ND</v>
      </c>
      <c r="O505" s="289" t="str">
        <f t="shared" si="44"/>
        <v>ND</v>
      </c>
      <c r="P505" s="290" t="str">
        <f t="shared" si="46"/>
        <v>ND</v>
      </c>
      <c r="Q505" s="291" t="str">
        <f t="shared" si="47"/>
        <v>ND</v>
      </c>
      <c r="R505" s="292" t="str">
        <f t="shared" si="48"/>
        <v>ND</v>
      </c>
    </row>
  </sheetData>
  <mergeCells count="5">
    <mergeCell ref="Q4:R4"/>
    <mergeCell ref="G4:I4"/>
    <mergeCell ref="J4:L4"/>
    <mergeCell ref="M4:P4"/>
    <mergeCell ref="B1:I1"/>
  </mergeCells>
  <conditionalFormatting sqref="H7:H505">
    <cfRule type="expression" dxfId="11" priority="1">
      <formula>AND(OR(G7="Véhicule de location à court terme",G7="Véhicule personnel"),H7&gt;1)</formula>
    </cfRule>
    <cfRule type="expression" dxfId="10" priority="70">
      <formula>AND(G7="Covoiturage",H7=1)</formula>
    </cfRule>
  </conditionalFormatting>
  <conditionalFormatting sqref="I7:I505">
    <cfRule type="expression" dxfId="9" priority="36">
      <formula>AND(G7="Avion - longue distance (1600 km et plus)",I7&gt;0,I7&lt;1600)</formula>
    </cfRule>
    <cfRule type="expression" dxfId="8" priority="37">
      <formula>AND(G7="Avion - courte distance (plus petit ou égal à 499 km)",I7&gt;499)</formula>
    </cfRule>
    <cfRule type="expression" dxfId="7" priority="39">
      <formula>AND(G7="Avion - moyenne distance (entre 500 km et 1599 km)",I7&gt;0,OR(I7&lt;500,I7&gt;1599))</formula>
    </cfRule>
  </conditionalFormatting>
  <conditionalFormatting sqref="J7:J505">
    <cfRule type="expression" dxfId="6" priority="99">
      <formula>OR(G7="Vélo",G7="Marche",G7="Avion - courte distance (plus petit ou égal à 499 km)",G7="Avion - moyenne distance (entre 500 km et 1599 km)",G7="Avion - longue distance (1600 km et plus)",G7="Autobus urbain",G7="Autobus interurbain",G7="Train",G7="Métro")</formula>
    </cfRule>
    <cfRule type="expression" dxfId="5" priority="103">
      <formula>OR(G7="Covoiturage",G7="Covoiturage avec d'autres MO",G7="Taxi",G7="Véhicule de location à court terme",G7="Véhicule personnel")</formula>
    </cfRule>
  </conditionalFormatting>
  <conditionalFormatting sqref="K7:K505">
    <cfRule type="expression" dxfId="4" priority="96">
      <formula>OR(J7="Véhicule 100 % électrique",J7="Véhicule hybride",J7="Véhicule hybride rechargeable")</formula>
    </cfRule>
    <cfRule type="expression" dxfId="3" priority="98">
      <formula>OR(G7="Vélo",G7="Marche",G7="Taxi",G7="Covoiturage",G7="Covoiturage avec d'autres MO",G7="Avion - courte distance (plus petit ou égal à 499 km)",G7="Avion - moyenne distance (entre 500 km et 1599 km)",G7="Avion - longue distance (1600 km et plus)",G7="Autobus urbain",G7="Autobus interurbain",G7="Train",G7="Métro")</formula>
    </cfRule>
    <cfRule type="expression" dxfId="2" priority="102">
      <formula>OR(G7="Véhicule de location à court terme",G7="Véhicule personnel")</formula>
    </cfRule>
  </conditionalFormatting>
  <conditionalFormatting sqref="L7:L505">
    <cfRule type="expression" dxfId="1" priority="95">
      <formula>J7="Véhicule 100 % électrique"</formula>
    </cfRule>
    <cfRule type="expression" dxfId="0" priority="97">
      <formula>OR(G7="Vélo",G7="Marche",G7="Covoiturage",G7="Covoiturage avec d'autres MO",G7="Avion - courte distance (plus petit ou égal à 499 km)",G7="Avion - moyenne distance (entre 500 km et 1599 km)",G7="Avion - longue distance (1600 km et plus)",G7="Autobus urbain",G7="Autobus interurbain",G7="Train",G7="Métro")</formula>
    </cfRule>
  </conditionalFormatting>
  <dataValidations disablePrompts="1" count="3">
    <dataValidation type="list" allowBlank="1" showInputMessage="1" showErrorMessage="1" sqref="J7:J505" xr:uid="{00000000-0002-0000-0000-000000000000}">
      <formula1>types_vehicule</formula1>
    </dataValidation>
    <dataValidation type="list" allowBlank="1" showInputMessage="1" showErrorMessage="1" sqref="K7:K505" xr:uid="{00000000-0002-0000-0000-000001000000}">
      <formula1>type_carburant</formula1>
    </dataValidation>
    <dataValidation type="list" allowBlank="1" showInputMessage="1" showErrorMessage="1" sqref="G7:G505" xr:uid="{00000000-0002-0000-0000-000002000000}">
      <formula1>moyens_transport</formula1>
    </dataValidation>
  </dataValidations>
  <printOptions horizontalCentered="1"/>
  <pageMargins left="0.51181102362204722" right="0.51181102362204722" top="0.55118110236220474" bottom="0.55118110236220474" header="0.31496062992125984" footer="0.31496062992125984"/>
  <pageSetup scale="30" fitToHeight="0" orientation="landscape" r:id="rId1"/>
  <headerFooter>
    <oddFooter>&amp;L&amp;"Arial,Normal"&amp;10Ministère de l'Environnement, de la Lutte contre les changements climatiques, de la Faune et des Parcs&amp;R&amp;D</oddFooter>
  </headerFooter>
  <rowBreaks count="8" manualBreakCount="8">
    <brk id="29" max="17" man="1"/>
    <brk id="229" max="17" man="1"/>
    <brk id="254" max="17" man="1"/>
    <brk id="279" max="17" man="1"/>
    <brk id="304" max="17" man="1"/>
    <brk id="329" max="17" man="1"/>
    <brk id="354" max="17" man="1"/>
    <brk id="479" max="17" man="1"/>
  </rowBreaks>
  <colBreaks count="1" manualBreakCount="1">
    <brk id="59"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74"/>
  <sheetViews>
    <sheetView showZeros="0" zoomScaleNormal="100" zoomScaleSheetLayoutView="75" zoomScalePageLayoutView="178" workbookViewId="0"/>
  </sheetViews>
  <sheetFormatPr baseColWidth="10" defaultColWidth="11.42578125" defaultRowHeight="15" x14ac:dyDescent="0.25"/>
  <cols>
    <col min="1" max="1" width="31.28515625" style="1" customWidth="1"/>
    <col min="2" max="2" width="33.5703125" style="1" customWidth="1"/>
    <col min="3" max="3" width="16" style="173" customWidth="1"/>
    <col min="4" max="4" width="16.28515625" style="1" customWidth="1"/>
    <col min="5" max="5" width="18.85546875" style="1" customWidth="1"/>
    <col min="6" max="6" width="24.5703125" style="1" customWidth="1"/>
    <col min="7" max="7" width="20.7109375" style="1" customWidth="1"/>
    <col min="8" max="8" width="4.28515625" style="1" customWidth="1"/>
    <col min="9" max="9" width="24.7109375" style="1" customWidth="1"/>
    <col min="10" max="10" width="4.28515625" style="1" customWidth="1"/>
    <col min="11" max="11" width="20.85546875" style="1" customWidth="1"/>
    <col min="12" max="12" width="22.5703125" style="1" customWidth="1"/>
    <col min="13" max="13" width="6" style="1" customWidth="1"/>
    <col min="14" max="14" width="23.140625" style="1" customWidth="1"/>
    <col min="15" max="15" width="23.42578125" style="1" customWidth="1"/>
    <col min="16" max="16" width="24.5703125" style="1" customWidth="1"/>
    <col min="17" max="17" width="2.7109375" style="1" customWidth="1"/>
    <col min="18" max="18" width="29.5703125" style="1" customWidth="1"/>
    <col min="19" max="19" width="25.42578125" style="1" customWidth="1"/>
    <col min="20" max="21" width="11.42578125" style="1" customWidth="1"/>
    <col min="22" max="16384" width="11.42578125" style="1"/>
  </cols>
  <sheetData>
    <row r="1" spans="1:19" ht="51.6" customHeight="1" x14ac:dyDescent="0.25">
      <c r="B1" s="339" t="s">
        <v>0</v>
      </c>
      <c r="C1" s="339"/>
      <c r="D1" s="339"/>
      <c r="E1" s="339"/>
      <c r="F1" s="339"/>
      <c r="G1" s="339"/>
      <c r="H1" s="339"/>
      <c r="I1" s="339"/>
      <c r="J1" s="332"/>
      <c r="K1" s="332"/>
      <c r="L1" s="332"/>
      <c r="M1" s="332"/>
      <c r="N1" s="332"/>
      <c r="O1" s="332"/>
      <c r="P1" s="332"/>
      <c r="Q1" s="332"/>
      <c r="R1" s="332"/>
      <c r="S1" s="332"/>
    </row>
    <row r="2" spans="1:19" s="206" customFormat="1" ht="67.5" customHeight="1" x14ac:dyDescent="0.35">
      <c r="C2" s="207"/>
      <c r="D2" s="208"/>
      <c r="E2" s="209" t="s">
        <v>29</v>
      </c>
      <c r="F2" s="209" t="s">
        <v>30</v>
      </c>
      <c r="G2" s="209" t="s">
        <v>31</v>
      </c>
      <c r="H2" s="209"/>
      <c r="I2" s="293" t="s">
        <v>32</v>
      </c>
      <c r="J2" s="209"/>
      <c r="K2" s="209" t="s">
        <v>22</v>
      </c>
      <c r="L2" s="209" t="s">
        <v>33</v>
      </c>
      <c r="M2" s="209"/>
      <c r="N2" s="209"/>
      <c r="O2" s="209" t="s">
        <v>34</v>
      </c>
      <c r="P2" s="209" t="s">
        <v>35</v>
      </c>
      <c r="Q2" s="209"/>
      <c r="R2" s="209" t="s">
        <v>36</v>
      </c>
      <c r="S2" s="209" t="s">
        <v>37</v>
      </c>
    </row>
    <row r="3" spans="1:19" ht="15.75" x14ac:dyDescent="0.25">
      <c r="A3" s="7"/>
      <c r="B3" s="69"/>
      <c r="C3" s="174"/>
      <c r="E3" s="88"/>
      <c r="F3" s="88"/>
      <c r="G3" s="88"/>
      <c r="H3" s="88"/>
      <c r="I3" s="88"/>
      <c r="J3" s="3"/>
      <c r="K3" s="89"/>
      <c r="L3" s="89"/>
      <c r="M3" s="89"/>
      <c r="N3" s="89"/>
    </row>
    <row r="4" spans="1:19" ht="15" customHeight="1" x14ac:dyDescent="0.25">
      <c r="A4" s="340" t="s">
        <v>38</v>
      </c>
      <c r="B4" s="77" t="s">
        <v>39</v>
      </c>
      <c r="C4" s="175"/>
      <c r="D4" s="199"/>
      <c r="E4" s="93">
        <f>SUMIFS(plage_distance_parcourue_total,plage_moyen_de_transport,$A$4&amp;" "&amp;$B4)</f>
        <v>0</v>
      </c>
      <c r="F4" s="156"/>
      <c r="G4" s="101"/>
      <c r="H4" s="88"/>
      <c r="I4" s="167">
        <f>SUMIFS(plage_nbre_passagers,plage_moyen_de_transport,$A$4&amp;" "&amp;$B$4)</f>
        <v>0</v>
      </c>
      <c r="J4" s="3"/>
      <c r="K4" s="70">
        <f>SUMIFS(plage_energie_consommee_total,plage_moyen_de_transport,$A$4&amp;" "&amp;$B4)</f>
        <v>0</v>
      </c>
      <c r="L4" s="71">
        <f>SUMIFS(plage_emissions_de_ges_total,plage_moyen_de_transport,$A$4&amp;" "&amp;$B4)</f>
        <v>0</v>
      </c>
      <c r="M4" s="89"/>
      <c r="N4" s="199"/>
      <c r="O4" s="70" t="str">
        <f>IF(ISERROR(P4*1000),"-",P4*1000)</f>
        <v>-</v>
      </c>
      <c r="P4" s="162" t="str">
        <f>IF(ISERROR(L4/E4),"-",L4/E4)</f>
        <v>-</v>
      </c>
      <c r="Q4" s="203"/>
      <c r="R4" s="70" t="str">
        <f>IF(ISERROR(S4*1000),"-",S4*1000)</f>
        <v>-</v>
      </c>
      <c r="S4" s="163" t="str">
        <f>IF(ISERROR(L4/I4),"-",L4/I4)</f>
        <v>-</v>
      </c>
    </row>
    <row r="5" spans="1:19" ht="15" customHeight="1" x14ac:dyDescent="0.25">
      <c r="A5" s="341"/>
      <c r="B5" s="87" t="s">
        <v>40</v>
      </c>
      <c r="C5" s="176"/>
      <c r="D5" s="199"/>
      <c r="E5" s="93">
        <f>SUMIFS(plage_distance_parcourue_total,plage_moyen_de_transport,$A$4&amp;" "&amp;$B5)</f>
        <v>0</v>
      </c>
      <c r="F5" s="157"/>
      <c r="G5" s="103"/>
      <c r="H5" s="88"/>
      <c r="I5" s="167">
        <f>SUMIFS(plage_nbre_passagers,plage_moyen_de_transport,$A$4&amp;" "&amp;$B$5)</f>
        <v>0</v>
      </c>
      <c r="J5" s="3"/>
      <c r="K5" s="70">
        <f>SUMIFS(plage_energie_consommee_total,plage_moyen_de_transport,$A$4&amp;" "&amp;$B5)</f>
        <v>0</v>
      </c>
      <c r="L5" s="71">
        <f>SUMIFS(plage_emissions_de_ges_total,plage_moyen_de_transport,$A$4&amp;" "&amp;$B5)</f>
        <v>0</v>
      </c>
      <c r="M5" s="89"/>
      <c r="N5" s="199"/>
      <c r="O5" s="70" t="str">
        <f>IF(ISERROR(P5*1000),"-",P5*1000)</f>
        <v>-</v>
      </c>
      <c r="P5" s="162" t="str">
        <f t="shared" ref="P5:P6" si="0">IF(ISERROR(L5/E5),"-",L5/E5)</f>
        <v>-</v>
      </c>
      <c r="Q5" s="203"/>
      <c r="R5" s="70" t="str">
        <f>IF(ISERROR(S5*1000),"-",S5*1000)</f>
        <v>-</v>
      </c>
      <c r="S5" s="162" t="str">
        <f>IF(ISERROR(L5/I5),"-",L5/I5)</f>
        <v>-</v>
      </c>
    </row>
    <row r="6" spans="1:19" ht="21.75" customHeight="1" x14ac:dyDescent="0.25">
      <c r="B6" s="69"/>
      <c r="D6" s="197" t="s">
        <v>41</v>
      </c>
      <c r="E6" s="105">
        <f>SUM(E4:E5)</f>
        <v>0</v>
      </c>
      <c r="F6" s="106"/>
      <c r="G6" s="104"/>
      <c r="H6" s="104"/>
      <c r="I6" s="72">
        <f>SUM(I4:I5)</f>
        <v>0</v>
      </c>
      <c r="J6" s="5"/>
      <c r="K6" s="107">
        <f>SUM(K4:K5)</f>
        <v>0</v>
      </c>
      <c r="L6" s="145">
        <f>SUM(L4:L5)</f>
        <v>0</v>
      </c>
      <c r="M6" s="145"/>
      <c r="N6" s="197" t="s">
        <v>42</v>
      </c>
      <c r="O6" s="195" t="str">
        <f>IF(ISERROR(P6*1000),"-",P6*1000)</f>
        <v>-</v>
      </c>
      <c r="P6" s="193" t="str">
        <f t="shared" si="0"/>
        <v>-</v>
      </c>
      <c r="Q6" s="202"/>
      <c r="R6" s="194" t="str">
        <f>IF(ISERROR(S6*1000),"-",S6*1000)</f>
        <v>-</v>
      </c>
      <c r="S6" s="192" t="str">
        <f>IF(ISERROR(L6/I6),"-",L6/I6)</f>
        <v>-</v>
      </c>
    </row>
    <row r="7" spans="1:19" ht="14.25" customHeight="1" x14ac:dyDescent="0.25">
      <c r="B7" s="69"/>
      <c r="C7" s="174"/>
      <c r="D7" s="197"/>
      <c r="E7" s="105"/>
      <c r="F7" s="106"/>
      <c r="G7" s="104"/>
      <c r="H7" s="104"/>
      <c r="I7" s="105"/>
      <c r="J7" s="5"/>
      <c r="K7" s="107"/>
      <c r="L7" s="145"/>
      <c r="M7" s="145"/>
      <c r="N7" s="199"/>
      <c r="O7" s="89"/>
      <c r="P7" s="3"/>
      <c r="Q7" s="3"/>
      <c r="R7" s="89"/>
      <c r="S7" s="3"/>
    </row>
    <row r="8" spans="1:19" ht="15" customHeight="1" x14ac:dyDescent="0.25">
      <c r="A8" s="340" t="s">
        <v>43</v>
      </c>
      <c r="B8" s="77" t="s">
        <v>44</v>
      </c>
      <c r="C8" s="175"/>
      <c r="D8" s="199"/>
      <c r="E8" s="93">
        <f>SUMIFS(plage_distance_parcourue_total,plage_moyen_de_transport,$A$8&amp;" - "&amp;$B8)</f>
        <v>0</v>
      </c>
      <c r="F8" s="156"/>
      <c r="G8" s="101"/>
      <c r="H8" s="88"/>
      <c r="I8" s="167">
        <f>SUMIFS(plage_nbre_passagers,plage_moyen_de_transport,$A$8&amp;" - "&amp;$B$8)</f>
        <v>0</v>
      </c>
      <c r="J8" s="3"/>
      <c r="K8" s="70">
        <f>SUMIFS(plage_energie_consommee_total,plage_moyen_de_transport,$A$8&amp;" - "&amp;$B8)</f>
        <v>0</v>
      </c>
      <c r="L8" s="71">
        <f>SUMIFS(plage_emissions_de_ges_total,plage_moyen_de_transport,$A$8&amp;" - "&amp;$B8)</f>
        <v>0</v>
      </c>
      <c r="M8" s="89"/>
      <c r="N8" s="199"/>
      <c r="O8" s="70" t="str">
        <f>IF(ISERROR(P8*1000),"-",P8*1000)</f>
        <v>-</v>
      </c>
      <c r="P8" s="162" t="str">
        <f>IF(ISERROR(L8/E8),"-",L8/E8)</f>
        <v>-</v>
      </c>
      <c r="Q8" s="203"/>
      <c r="R8" s="70" t="str">
        <f>IF(ISERROR(S8*1000),"-",S8*1000)</f>
        <v>-</v>
      </c>
      <c r="S8" s="162" t="str">
        <f>IF(ISERROR(L8/I8),"-",L8/I8)</f>
        <v>-</v>
      </c>
    </row>
    <row r="9" spans="1:19" ht="15" customHeight="1" x14ac:dyDescent="0.25">
      <c r="A9" s="345"/>
      <c r="B9" s="81" t="s">
        <v>45</v>
      </c>
      <c r="C9" s="177"/>
      <c r="D9" s="199"/>
      <c r="E9" s="93">
        <f>SUMIFS(plage_distance_parcourue_total,plage_moyen_de_transport,$A$8&amp;" - "&amp;$B9)</f>
        <v>0</v>
      </c>
      <c r="F9" s="153"/>
      <c r="G9" s="102"/>
      <c r="H9" s="88"/>
      <c r="I9" s="167">
        <f>SUMIFS(plage_nbre_passagers,plage_moyen_de_transport,$A$8&amp;" - "&amp;$B9)</f>
        <v>0</v>
      </c>
      <c r="J9" s="3"/>
      <c r="K9" s="70">
        <f>SUMIFS(plage_energie_consommee_total,plage_moyen_de_transport,$A$8&amp;" - "&amp;$B9)</f>
        <v>0</v>
      </c>
      <c r="L9" s="71">
        <f>SUMIFS(plage_emissions_de_ges_total,plage_moyen_de_transport,$A$8&amp;" - "&amp;$B9)</f>
        <v>0</v>
      </c>
      <c r="M9" s="89"/>
      <c r="N9" s="199"/>
      <c r="O9" s="70" t="str">
        <f>IF(ISERROR(P9*1000),"-",P9*1000)</f>
        <v>-</v>
      </c>
      <c r="P9" s="162" t="str">
        <f t="shared" ref="P9:P50" si="1">IF(ISERROR(L9/E9),"-",L9/E9)</f>
        <v>-</v>
      </c>
      <c r="Q9" s="203"/>
      <c r="R9" s="70" t="str">
        <f>IF(ISERROR(S9*1000),"-",S9*1000)</f>
        <v>-</v>
      </c>
      <c r="S9" s="162" t="str">
        <f>IF(ISERROR(L9/I9),"-",L9/I9)</f>
        <v>-</v>
      </c>
    </row>
    <row r="10" spans="1:19" ht="15.75" customHeight="1" x14ac:dyDescent="0.25">
      <c r="A10" s="341"/>
      <c r="B10" s="86" t="s">
        <v>46</v>
      </c>
      <c r="C10" s="178"/>
      <c r="D10" s="199"/>
      <c r="E10" s="93">
        <f>SUMIFS(plage_distance_parcourue_total,plage_moyen_de_transport,$A$8&amp;" - "&amp;$B10)</f>
        <v>0</v>
      </c>
      <c r="F10" s="157"/>
      <c r="G10" s="103"/>
      <c r="H10" s="88"/>
      <c r="I10" s="167">
        <f>SUMIFS(plage_nbre_passagers,plage_moyen_de_transport,$A$8&amp;" - "&amp;$B10)</f>
        <v>0</v>
      </c>
      <c r="J10" s="3"/>
      <c r="K10" s="70">
        <f>SUMIFS(plage_energie_consommee_total,plage_moyen_de_transport,$A$8&amp;" - "&amp;$B10)</f>
        <v>0</v>
      </c>
      <c r="L10" s="71">
        <f>SUMIFS(plage_emissions_de_ges_total,plage_moyen_de_transport,$A$8&amp;" - "&amp;$B10)</f>
        <v>0</v>
      </c>
      <c r="M10" s="89"/>
      <c r="N10" s="199"/>
      <c r="O10" s="70" t="str">
        <f>IF(ISERROR(P10*1000),"-",P10*1000)</f>
        <v>-</v>
      </c>
      <c r="P10" s="162" t="str">
        <f t="shared" si="1"/>
        <v>-</v>
      </c>
      <c r="Q10" s="203"/>
      <c r="R10" s="70" t="str">
        <f>IF(ISERROR(S10*1000),"-",S10*1000)</f>
        <v>-</v>
      </c>
      <c r="S10" s="162" t="str">
        <f>IF(ISERROR(L10/I10),"-",L10/I10)</f>
        <v>-</v>
      </c>
    </row>
    <row r="11" spans="1:19" ht="15.75" x14ac:dyDescent="0.25">
      <c r="A11" s="7"/>
      <c r="B11" s="69"/>
      <c r="D11" s="197" t="s">
        <v>41</v>
      </c>
      <c r="E11" s="105">
        <f>SUM(E8:E10)</f>
        <v>0</v>
      </c>
      <c r="F11" s="106"/>
      <c r="G11" s="104"/>
      <c r="H11" s="104"/>
      <c r="I11" s="72">
        <f>SUM(I8:I10)</f>
        <v>0</v>
      </c>
      <c r="J11" s="5"/>
      <c r="K11" s="107">
        <f>SUM(K8:K10)</f>
        <v>0</v>
      </c>
      <c r="L11" s="145">
        <f>SUM(L8:L10)</f>
        <v>0</v>
      </c>
      <c r="M11" s="145"/>
      <c r="N11" s="197" t="s">
        <v>42</v>
      </c>
      <c r="O11" s="195" t="str">
        <f>IF(ISERROR(P11*1000),"-",P11*1000)</f>
        <v>-</v>
      </c>
      <c r="P11" s="193" t="str">
        <f t="shared" si="1"/>
        <v>-</v>
      </c>
      <c r="Q11" s="202"/>
      <c r="R11" s="194" t="str">
        <f>IF(ISERROR(S11*1000),"-",S11*1000)</f>
        <v>-</v>
      </c>
      <c r="S11" s="192" t="str">
        <f>IF(ISERROR(L11/I11),"-",L11/I11)</f>
        <v>-</v>
      </c>
    </row>
    <row r="12" spans="1:19" ht="19.5" customHeight="1" x14ac:dyDescent="0.25">
      <c r="A12" s="2"/>
      <c r="B12" s="344"/>
      <c r="C12" s="344"/>
      <c r="D12" s="197"/>
      <c r="E12" s="100"/>
      <c r="F12" s="100"/>
      <c r="G12" s="100"/>
      <c r="H12" s="100"/>
      <c r="I12" s="100"/>
      <c r="J12" s="69"/>
      <c r="K12" s="69"/>
      <c r="L12" s="69"/>
      <c r="M12" s="69"/>
      <c r="N12" s="199"/>
      <c r="O12" s="89"/>
      <c r="P12" s="3"/>
      <c r="Q12" s="3"/>
      <c r="R12" s="89"/>
      <c r="S12" s="3"/>
    </row>
    <row r="13" spans="1:19" x14ac:dyDescent="0.25">
      <c r="A13" s="342" t="s">
        <v>47</v>
      </c>
      <c r="B13" s="82" t="s">
        <v>48</v>
      </c>
      <c r="C13" s="179"/>
      <c r="D13" s="199"/>
      <c r="E13" s="93">
        <f>(SUMIFS(plage_distance_parcourue_total,plage_moyen_de_transport,$A$13,plage_type_de_vehicule,$B13))+E17</f>
        <v>0</v>
      </c>
      <c r="F13" s="239">
        <f>(SUMIFS(plage_quantite_carburant_consomme_total,plage_moyen_de_transport,$A$13,plage_type_de_vehicule,$B13))+F17</f>
        <v>0</v>
      </c>
      <c r="G13" s="101"/>
      <c r="H13" s="88"/>
      <c r="I13" s="167">
        <f>(SUMIFS(plage_nbre_passagers,plage_moyen_de_transport,$A$13,plage_type_de_vehicule,$B13))+I17</f>
        <v>0</v>
      </c>
      <c r="J13" s="3"/>
      <c r="K13" s="70">
        <f>(SUMIFS(plage_energie_consommee_total,plage_moyen_de_transport,$A$13,plage_type_de_vehicule,$B13))+K17</f>
        <v>0</v>
      </c>
      <c r="L13" s="71">
        <f>(SUMIFS(plage_emissions_de_ges_total,plage_moyen_de_transport,$A$13,plage_type_de_vehicule,$B13))+L17</f>
        <v>0</v>
      </c>
      <c r="M13" s="89"/>
      <c r="N13" s="199"/>
      <c r="O13" s="70" t="str">
        <f>IF(ISERROR(P13*1000),"-",P13*1000)</f>
        <v>-</v>
      </c>
      <c r="P13" s="162" t="str">
        <f>IF(ISERROR(L13/E13),"-",L13/E13)</f>
        <v>-</v>
      </c>
      <c r="Q13" s="203"/>
      <c r="R13" s="70" t="str">
        <f>IF(ISERROR(S13*1000),"-",S13*1000)</f>
        <v>-</v>
      </c>
      <c r="S13" s="162" t="str">
        <f>IF(ISERROR(L13/I13),"-",L13/I13)</f>
        <v>-</v>
      </c>
    </row>
    <row r="14" spans="1:19" x14ac:dyDescent="0.25">
      <c r="A14" s="342"/>
      <c r="B14" s="85" t="s">
        <v>49</v>
      </c>
      <c r="C14" s="180"/>
      <c r="D14" s="199"/>
      <c r="E14" s="93">
        <f>(SUMIFS(plage_distance_parcourue_total,plage_moyen_de_transport,$A$13,plage_type_de_vehicule,$B14))+E18</f>
        <v>0</v>
      </c>
      <c r="F14" s="239">
        <f>(SUMIFS(plage_quantite_carburant_consomme_total,plage_moyen_de_transport,$A$13,plage_type_de_vehicule,$B14))+F18</f>
        <v>0</v>
      </c>
      <c r="G14" s="103"/>
      <c r="H14" s="88"/>
      <c r="I14" s="167">
        <f>(SUMIFS(plage_nbre_passagers,plage_moyen_de_transport,$A$13,plage_type_de_vehicule,$B14))+I18</f>
        <v>0</v>
      </c>
      <c r="J14" s="3"/>
      <c r="K14" s="70">
        <f>(SUMIFS(plage_energie_consommee_total,plage_moyen_de_transport,$A$13,plage_type_de_vehicule,$B14))+K18</f>
        <v>0</v>
      </c>
      <c r="L14" s="71">
        <f>(SUMIFS(plage_emissions_de_ges_total,plage_moyen_de_transport,$A$13,plage_type_de_vehicule,$B14))+L18</f>
        <v>0</v>
      </c>
      <c r="M14" s="89"/>
      <c r="N14" s="199"/>
      <c r="O14" s="70" t="str">
        <f>IF(ISERROR(P14*1000),"-",P14*1000)</f>
        <v>-</v>
      </c>
      <c r="P14" s="162" t="str">
        <f>IF(ISERROR(L14/E14),"-",L14/E14)</f>
        <v>-</v>
      </c>
      <c r="Q14" s="203"/>
      <c r="R14" s="70" t="str">
        <f>IF(ISERROR(S14*1000),"-",S14*1000)</f>
        <v>-</v>
      </c>
      <c r="S14" s="162" t="str">
        <f>IF(ISERROR(L14/I14),"-",L14/I14)</f>
        <v>-</v>
      </c>
    </row>
    <row r="15" spans="1:19" x14ac:dyDescent="0.25">
      <c r="A15" s="3"/>
      <c r="B15" s="69"/>
      <c r="D15" s="197" t="s">
        <v>41</v>
      </c>
      <c r="E15" s="105">
        <f>(SUM(E13:E14))</f>
        <v>0</v>
      </c>
      <c r="F15" s="106">
        <f>(SUM(F13:F14))</f>
        <v>0</v>
      </c>
      <c r="G15" s="104"/>
      <c r="H15" s="104"/>
      <c r="I15" s="72">
        <f>SUM(I13:I14)</f>
        <v>0</v>
      </c>
      <c r="J15" s="5"/>
      <c r="K15" s="107">
        <f>(SUM(K13:K14))</f>
        <v>0</v>
      </c>
      <c r="L15" s="145">
        <f>(SUM(L13:L14))</f>
        <v>0</v>
      </c>
      <c r="M15" s="145"/>
      <c r="N15" s="197" t="s">
        <v>42</v>
      </c>
      <c r="O15" s="195" t="str">
        <f>IF(ISERROR(P15*1000),"-",P15*1000)</f>
        <v>-</v>
      </c>
      <c r="P15" s="193" t="str">
        <f t="shared" si="1"/>
        <v>-</v>
      </c>
      <c r="Q15" s="202"/>
      <c r="R15" s="194" t="str">
        <f>IF(ISERROR(S15*1000),"-",S15*1000)</f>
        <v>-</v>
      </c>
      <c r="S15" s="192" t="str">
        <f>IF(ISERROR(L15/I15),"-",L15/I15)</f>
        <v>-</v>
      </c>
    </row>
    <row r="16" spans="1:19" hidden="1" x14ac:dyDescent="0.25">
      <c r="A16" s="3"/>
      <c r="B16" s="69"/>
      <c r="D16" s="197"/>
      <c r="E16" s="105"/>
      <c r="F16" s="106"/>
      <c r="G16" s="104"/>
      <c r="H16" s="104"/>
      <c r="I16" s="72"/>
      <c r="J16" s="5"/>
      <c r="K16" s="107"/>
      <c r="L16" s="145"/>
      <c r="M16" s="145"/>
      <c r="N16" s="197"/>
      <c r="O16" s="240"/>
      <c r="P16" s="202"/>
      <c r="Q16" s="202"/>
      <c r="R16" s="241"/>
      <c r="S16" s="242"/>
    </row>
    <row r="17" spans="1:19" hidden="1" x14ac:dyDescent="0.25">
      <c r="A17" s="342" t="s">
        <v>50</v>
      </c>
      <c r="B17" s="82" t="s">
        <v>48</v>
      </c>
      <c r="C17" s="179"/>
      <c r="D17" s="199"/>
      <c r="E17" s="93">
        <f>SUMIFS(plage_distance_parcourue_total,plage_moyen_de_transport,$A$17,plage_type_de_vehicule,$B17)</f>
        <v>0</v>
      </c>
      <c r="F17" s="239">
        <f>SUMIFS(plage_quantite_carburant_consomme_total,plage_moyen_de_transport,$A$17,plage_type_de_vehicule,$B17)</f>
        <v>0</v>
      </c>
      <c r="G17" s="101"/>
      <c r="H17" s="88"/>
      <c r="I17" s="167">
        <f>SUMIFS(plage_nbre_passagers,plage_moyen_de_transport,$A$17,plage_type_de_vehicule,$B17)</f>
        <v>0</v>
      </c>
      <c r="J17" s="3"/>
      <c r="K17" s="70">
        <f>SUMIFS(plage_energie_consommee_total,plage_moyen_de_transport,$A$17,plage_type_de_vehicule,$B17)</f>
        <v>0</v>
      </c>
      <c r="L17" s="71">
        <f>SUMIFS(plage_emissions_de_ges_total,plage_moyen_de_transport,$A$17,plage_type_de_vehicule,$B17)</f>
        <v>0</v>
      </c>
      <c r="M17" s="89"/>
      <c r="N17" s="199"/>
      <c r="O17" s="70" t="str">
        <f>IF(ISERROR(P17*1000),"-",P17*1000)</f>
        <v>-</v>
      </c>
      <c r="P17" s="162" t="str">
        <f t="shared" ref="P17:P19" si="2">IF(ISERROR(L17/E17),"-",L17/E17)</f>
        <v>-</v>
      </c>
      <c r="Q17" s="203"/>
      <c r="R17" s="70" t="str">
        <f>IF(ISERROR(S17*1000),"-",S17*1000)</f>
        <v>-</v>
      </c>
      <c r="S17" s="162" t="str">
        <f>IF(ISERROR(L17/I17),"-",L17/I17)</f>
        <v>-</v>
      </c>
    </row>
    <row r="18" spans="1:19" hidden="1" x14ac:dyDescent="0.25">
      <c r="A18" s="342"/>
      <c r="B18" s="85" t="s">
        <v>49</v>
      </c>
      <c r="C18" s="180"/>
      <c r="D18" s="199"/>
      <c r="E18" s="93">
        <f>SUMIFS(plage_distance_parcourue_total,plage_moyen_de_transport,$A$17,plage_type_de_vehicule,$B18)</f>
        <v>0</v>
      </c>
      <c r="F18" s="239">
        <f>SUMIFS(plage_quantite_carburant_consomme_total,plage_moyen_de_transport,$A$17,plage_type_de_vehicule,$B18)</f>
        <v>0</v>
      </c>
      <c r="G18" s="103"/>
      <c r="H18" s="88"/>
      <c r="I18" s="167">
        <f>SUMIFS(plage_nbre_passagers,plage_moyen_de_transport,$A$17,plage_type_de_vehicule,$B18)</f>
        <v>0</v>
      </c>
      <c r="J18" s="3"/>
      <c r="K18" s="70">
        <f>SUMIFS(plage_energie_consommee_total,plage_moyen_de_transport,$A$17,plage_type_de_vehicule,$B18)</f>
        <v>0</v>
      </c>
      <c r="L18" s="71">
        <f>SUMIFS(plage_emissions_de_ges_total,plage_moyen_de_transport,$A$17,plage_type_de_vehicule,$B18)</f>
        <v>0</v>
      </c>
      <c r="M18" s="89"/>
      <c r="N18" s="199"/>
      <c r="O18" s="70" t="str">
        <f>IF(ISERROR(P18*1000),"-",P18*1000)</f>
        <v>-</v>
      </c>
      <c r="P18" s="162" t="str">
        <f t="shared" si="2"/>
        <v>-</v>
      </c>
      <c r="Q18" s="203"/>
      <c r="R18" s="70" t="str">
        <f>IF(ISERROR(S18*1000),"-",S18*1000)</f>
        <v>-</v>
      </c>
      <c r="S18" s="162" t="str">
        <f>IF(ISERROR(L18/I18),"-",L18/I18)</f>
        <v>-</v>
      </c>
    </row>
    <row r="19" spans="1:19" ht="15.75" hidden="1" x14ac:dyDescent="0.25">
      <c r="A19" s="243"/>
      <c r="B19" s="244"/>
      <c r="C19" s="245"/>
      <c r="D19" s="197" t="s">
        <v>41</v>
      </c>
      <c r="E19" s="105">
        <f>(SUM(E17:E18))</f>
        <v>0</v>
      </c>
      <c r="F19" s="106">
        <f>(SUM(F17:F18))</f>
        <v>0</v>
      </c>
      <c r="G19" s="104"/>
      <c r="H19" s="88"/>
      <c r="I19" s="88">
        <f>SUM(I17:I18)</f>
        <v>0</v>
      </c>
      <c r="J19" s="3"/>
      <c r="K19" s="107">
        <f>(SUM(K17:K18))</f>
        <v>0</v>
      </c>
      <c r="L19" s="145">
        <f>(SUM(L17:L18))</f>
        <v>0</v>
      </c>
      <c r="M19" s="89"/>
      <c r="N19" s="197" t="s">
        <v>42</v>
      </c>
      <c r="O19" s="195" t="str">
        <f>IF(ISERROR(P19*1000),"-",P19*1000)</f>
        <v>-</v>
      </c>
      <c r="P19" s="193" t="str">
        <f t="shared" si="2"/>
        <v>-</v>
      </c>
      <c r="Q19" s="202"/>
      <c r="R19" s="194" t="str">
        <f>IF(ISERROR(S19*1000),"-",S19*1000)</f>
        <v>-</v>
      </c>
      <c r="S19" s="192" t="str">
        <f>IF(ISERROR(L19/I19),"-",L19/I19)</f>
        <v>-</v>
      </c>
    </row>
    <row r="20" spans="1:19" ht="17.25" customHeight="1" x14ac:dyDescent="0.25">
      <c r="A20" s="3"/>
      <c r="B20" s="344"/>
      <c r="C20" s="344"/>
      <c r="D20" s="199"/>
      <c r="E20" s="88"/>
      <c r="F20" s="88"/>
      <c r="G20" s="88"/>
      <c r="H20" s="88"/>
      <c r="I20" s="88"/>
      <c r="J20" s="3"/>
      <c r="K20" s="89"/>
      <c r="L20" s="89"/>
      <c r="M20" s="89"/>
      <c r="N20" s="199"/>
      <c r="O20" s="89"/>
      <c r="P20" s="3"/>
      <c r="Q20" s="3"/>
      <c r="R20" s="89"/>
      <c r="S20" s="3"/>
    </row>
    <row r="21" spans="1:19" x14ac:dyDescent="0.25">
      <c r="A21" s="343" t="s">
        <v>47</v>
      </c>
      <c r="B21" s="78" t="s">
        <v>51</v>
      </c>
      <c r="C21" s="181"/>
      <c r="D21" s="199"/>
      <c r="E21" s="93">
        <f>(SUMIFS(plage_distance_parcourue_total,plage_moyen_de_transport,$A$21,plage_type_de_vehicule,$B21))+E26</f>
        <v>0</v>
      </c>
      <c r="F21" s="239">
        <f>(SUMIFS(plage_quantite_carburant_consomme_total,plage_moyen_de_transport,$A$21,plage_type_de_vehicule,$B21))+F26</f>
        <v>0</v>
      </c>
      <c r="G21" s="101"/>
      <c r="H21" s="88"/>
      <c r="I21" s="167">
        <f>(SUMIFS(plage_nbre_passagers,plage_moyen_de_transport,$A$21,plage_type_de_vehicule,$B21))+I26</f>
        <v>0</v>
      </c>
      <c r="J21" s="3"/>
      <c r="K21" s="70">
        <f>(SUMIFS(plage_energie_consommee_total,plage_moyen_de_transport,$A$21,plage_type_de_vehicule,$B21))+K26</f>
        <v>0</v>
      </c>
      <c r="L21" s="71">
        <f>(SUMIFS(plage_emissions_de_ges_total,plage_moyen_de_transport,$A$21,plage_type_de_vehicule,$B21))+L26</f>
        <v>0</v>
      </c>
      <c r="M21" s="89"/>
      <c r="N21" s="199"/>
      <c r="O21" s="70" t="str">
        <f>IF(ISERROR(P21*1000),"-",P21*1000)</f>
        <v>-</v>
      </c>
      <c r="P21" s="162" t="str">
        <f>IF(ISERROR(L21/E21),"-",L21/E21)</f>
        <v>-</v>
      </c>
      <c r="Q21" s="203"/>
      <c r="R21" s="70" t="str">
        <f>IF(ISERROR(S21*1000),"-",S21*1000)</f>
        <v>-</v>
      </c>
      <c r="S21" s="162" t="str">
        <f>IF(ISERROR(L21/I21),"-",L21/I21)</f>
        <v>-</v>
      </c>
    </row>
    <row r="22" spans="1:19" x14ac:dyDescent="0.25">
      <c r="A22" s="343"/>
      <c r="B22" s="79" t="s">
        <v>52</v>
      </c>
      <c r="C22" s="182"/>
      <c r="D22" s="199"/>
      <c r="E22" s="93">
        <f>(SUMIFS(plage_distance_parcourue_total,plage_moyen_de_transport,$A$21,plage_type_de_vehicule,$B22))+E27</f>
        <v>0</v>
      </c>
      <c r="F22" s="239">
        <f>(SUMIFS(plage_quantite_carburant_consomme_total,plage_moyen_de_transport,$A$21,plage_type_de_vehicule,$B22))+F27</f>
        <v>0</v>
      </c>
      <c r="G22" s="102"/>
      <c r="H22" s="88"/>
      <c r="I22" s="167">
        <f>(SUMIFS(plage_nbre_passagers,plage_moyen_de_transport,$A$21,plage_type_de_vehicule,$B22))+I27</f>
        <v>0</v>
      </c>
      <c r="J22" s="3"/>
      <c r="K22" s="70">
        <f>(SUMIFS(plage_energie_consommee_total,plage_moyen_de_transport,$A$21,plage_type_de_vehicule,$B22))+K27</f>
        <v>0</v>
      </c>
      <c r="L22" s="71">
        <f>(SUMIFS(plage_emissions_de_ges_total,plage_moyen_de_transport,$A$21,plage_type_de_vehicule,$B22))+L27</f>
        <v>0</v>
      </c>
      <c r="M22" s="89"/>
      <c r="N22" s="199"/>
      <c r="O22" s="70" t="str">
        <f>IF(ISERROR(P22*1000),"-",P22*1000)</f>
        <v>-</v>
      </c>
      <c r="P22" s="162" t="str">
        <f>IF(ISERROR(L22/E22),"-",L22/E22)</f>
        <v>-</v>
      </c>
      <c r="Q22" s="203"/>
      <c r="R22" s="70" t="str">
        <f>IF(ISERROR(S22*1000),"-",S22*1000)</f>
        <v>-</v>
      </c>
      <c r="S22" s="162" t="str">
        <f>IF(ISERROR(L22/I22),"-",L22/I22)</f>
        <v>-</v>
      </c>
    </row>
    <row r="23" spans="1:19" ht="15" customHeight="1" x14ac:dyDescent="0.25">
      <c r="A23" s="343"/>
      <c r="B23" s="80" t="s">
        <v>53</v>
      </c>
      <c r="C23" s="183"/>
      <c r="D23" s="199"/>
      <c r="E23" s="93">
        <f>(SUMIFS(plage_distance_parcourue_total,plage_moyen_de_transport,$A$21,plage_type_de_vehicule,$B23))+E28</f>
        <v>0</v>
      </c>
      <c r="F23" s="157"/>
      <c r="G23" s="103"/>
      <c r="H23" s="88"/>
      <c r="I23" s="167">
        <f>(SUMIFS(plage_nbre_passagers,plage_moyen_de_transport,$A$21,plage_type_de_vehicule,$B23))+I28</f>
        <v>0</v>
      </c>
      <c r="J23" s="3"/>
      <c r="K23" s="70">
        <f>(SUMIFS(plage_energie_consommee_total,plage_moyen_de_transport,$A$21,plage_type_de_vehicule,$B23))+K28</f>
        <v>0</v>
      </c>
      <c r="L23" s="71">
        <f>(SUMIFS(plage_emissions_de_ges_total,plage_moyen_de_transport,$A$21,plage_type_de_vehicule,$B23))+L28</f>
        <v>0</v>
      </c>
      <c r="M23" s="89"/>
      <c r="N23" s="199"/>
      <c r="O23" s="246" t="str">
        <f>IF(ISERROR(P23*1000),"-",P23*1000)</f>
        <v>-</v>
      </c>
      <c r="P23" s="247" t="str">
        <f t="shared" si="1"/>
        <v>-</v>
      </c>
      <c r="Q23" s="203"/>
      <c r="R23" s="246" t="str">
        <f>IF(ISERROR(S23*1000),"-",S23*1000)</f>
        <v>-</v>
      </c>
      <c r="S23" s="247" t="str">
        <f>IF(ISERROR(L23/I23),"-",L23/I23)</f>
        <v>-</v>
      </c>
    </row>
    <row r="24" spans="1:19" ht="15" customHeight="1" x14ac:dyDescent="0.25">
      <c r="A24" s="4"/>
      <c r="B24" s="111"/>
      <c r="D24" s="197" t="s">
        <v>41</v>
      </c>
      <c r="E24" s="105">
        <f>SUM(E21:E23)</f>
        <v>0</v>
      </c>
      <c r="F24" s="106">
        <f>SUM(F21:F23)</f>
        <v>0</v>
      </c>
      <c r="G24" s="104"/>
      <c r="H24" s="104"/>
      <c r="I24" s="72">
        <f>SUM(I21:I23)</f>
        <v>0</v>
      </c>
      <c r="J24" s="5"/>
      <c r="K24" s="107">
        <f>SUM(K21:K23)</f>
        <v>0</v>
      </c>
      <c r="L24" s="145">
        <f>SUM(L21:L23)</f>
        <v>0</v>
      </c>
      <c r="M24" s="145"/>
      <c r="N24" s="197" t="s">
        <v>42</v>
      </c>
      <c r="O24" s="195" t="str">
        <f>IF(ISERROR(P24*1000),"-",P24*1000)</f>
        <v>-</v>
      </c>
      <c r="P24" s="193" t="str">
        <f t="shared" si="1"/>
        <v>-</v>
      </c>
      <c r="Q24" s="202"/>
      <c r="R24" s="194" t="str">
        <f>IF(ISERROR(S24*1000),"-",S24*1000)</f>
        <v>-</v>
      </c>
      <c r="S24" s="192" t="str">
        <f>IF(ISERROR(L24/I24),"-",L24/I24)</f>
        <v>-</v>
      </c>
    </row>
    <row r="25" spans="1:19" ht="15" hidden="1" customHeight="1" x14ac:dyDescent="0.25">
      <c r="A25" s="4"/>
      <c r="B25" s="69"/>
      <c r="D25" s="197"/>
      <c r="E25" s="105"/>
      <c r="F25" s="105"/>
      <c r="G25" s="104"/>
      <c r="H25" s="104"/>
      <c r="I25" s="72"/>
      <c r="J25" s="5"/>
      <c r="K25" s="107"/>
      <c r="L25" s="145"/>
      <c r="M25" s="145"/>
      <c r="N25" s="197"/>
      <c r="O25" s="240"/>
      <c r="P25" s="202"/>
      <c r="Q25" s="202"/>
      <c r="R25" s="241"/>
      <c r="S25" s="242"/>
    </row>
    <row r="26" spans="1:19" hidden="1" x14ac:dyDescent="0.25">
      <c r="A26" s="343" t="s">
        <v>50</v>
      </c>
      <c r="B26" s="78" t="s">
        <v>51</v>
      </c>
      <c r="C26" s="181"/>
      <c r="D26" s="199"/>
      <c r="E26" s="93">
        <f>SUMIFS(plage_distance_parcourue_total,plage_moyen_de_transport,$A$26,plage_type_de_vehicule,$B26)</f>
        <v>0</v>
      </c>
      <c r="F26" s="239">
        <f>SUMIFS(plage_quantite_carburant_consomme_total,plage_moyen_de_transport,$A$26,plage_type_de_vehicule,$B26)</f>
        <v>0</v>
      </c>
      <c r="G26" s="101"/>
      <c r="H26" s="88"/>
      <c r="I26" s="167">
        <f>SUMIFS(plage_nbre_passagers,plage_moyen_de_transport,$A$26,plage_type_de_vehicule,$B26)</f>
        <v>0</v>
      </c>
      <c r="J26" s="3"/>
      <c r="K26" s="70">
        <f>SUMIFS(plage_energie_consommee_total,plage_moyen_de_transport,$A$26,plage_type_de_vehicule,$B26)</f>
        <v>0</v>
      </c>
      <c r="L26" s="71">
        <f>SUMIFS(plage_emissions_de_ges_total,plage_moyen_de_transport,$A$26,plage_type_de_vehicule,$B26)</f>
        <v>0</v>
      </c>
      <c r="M26" s="89"/>
      <c r="N26" s="199"/>
      <c r="O26" s="70" t="str">
        <f>IF(ISERROR(P26*1000),"-",P26*1000)</f>
        <v>-</v>
      </c>
      <c r="P26" s="162" t="str">
        <f>IF(ISERROR(L26/E26),"-",L26/E26)</f>
        <v>-</v>
      </c>
      <c r="Q26" s="203"/>
      <c r="R26" s="70" t="str">
        <f>IF(ISERROR(S26*1000),"-",S26*1000)</f>
        <v>-</v>
      </c>
      <c r="S26" s="162" t="str">
        <f>IF(ISERROR(L26/I26),"-",L26/I26)</f>
        <v>-</v>
      </c>
    </row>
    <row r="27" spans="1:19" hidden="1" x14ac:dyDescent="0.25">
      <c r="A27" s="343"/>
      <c r="B27" s="79" t="s">
        <v>52</v>
      </c>
      <c r="C27" s="182"/>
      <c r="D27" s="199"/>
      <c r="E27" s="93">
        <f>SUMIFS(plage_distance_parcourue_total,plage_moyen_de_transport,$A$26,plage_type_de_vehicule,$B27)</f>
        <v>0</v>
      </c>
      <c r="F27" s="239">
        <f>SUMIFS(plage_quantite_carburant_consomme_total,plage_moyen_de_transport,$A$26,plage_type_de_vehicule,$B27)</f>
        <v>0</v>
      </c>
      <c r="G27" s="102"/>
      <c r="H27" s="88"/>
      <c r="I27" s="167">
        <f>SUMIFS(plage_nbre_passagers,plage_moyen_de_transport,$A$26,plage_type_de_vehicule,$B27)</f>
        <v>0</v>
      </c>
      <c r="J27" s="3"/>
      <c r="K27" s="70">
        <f>SUMIFS(plage_energie_consommee_total,plage_moyen_de_transport,$A$26,plage_type_de_vehicule,$B27)</f>
        <v>0</v>
      </c>
      <c r="L27" s="71">
        <f>SUMIFS(plage_emissions_de_ges_total,plage_moyen_de_transport,$A$26,plage_type_de_vehicule,$B27)</f>
        <v>0</v>
      </c>
      <c r="M27" s="89"/>
      <c r="N27" s="199"/>
      <c r="O27" s="70" t="str">
        <f>IF(ISERROR(P27*1000),"-",P27*1000)</f>
        <v>-</v>
      </c>
      <c r="P27" s="162" t="str">
        <f t="shared" ref="P27:P29" si="3">IF(ISERROR(L27/E27),"-",L27/E27)</f>
        <v>-</v>
      </c>
      <c r="Q27" s="203"/>
      <c r="R27" s="70" t="str">
        <f>IF(ISERROR(S27*1000),"-",S27*1000)</f>
        <v>-</v>
      </c>
      <c r="S27" s="162" t="str">
        <f>IF(ISERROR(L27/I27),"-",L27/I27)</f>
        <v>-</v>
      </c>
    </row>
    <row r="28" spans="1:19" ht="15" hidden="1" customHeight="1" x14ac:dyDescent="0.25">
      <c r="A28" s="343"/>
      <c r="B28" s="80" t="s">
        <v>53</v>
      </c>
      <c r="C28" s="183"/>
      <c r="D28" s="199"/>
      <c r="E28" s="93">
        <f>SUMIFS(plage_distance_parcourue_total,plage_moyen_de_transport,$A$26,plage_type_de_vehicule,$B28)</f>
        <v>0</v>
      </c>
      <c r="F28" s="157"/>
      <c r="G28" s="103"/>
      <c r="H28" s="88"/>
      <c r="I28" s="167">
        <f>SUMIFS(plage_nbre_passagers,plage_moyen_de_transport,$A$26,plage_type_de_vehicule,$B28)</f>
        <v>0</v>
      </c>
      <c r="J28" s="3"/>
      <c r="K28" s="70">
        <f>SUMIFS(plage_energie_consommee_total,plage_moyen_de_transport,$A$26,plage_type_de_vehicule,$B28)</f>
        <v>0</v>
      </c>
      <c r="L28" s="71">
        <f>SUMIFS(plage_emissions_de_ges_total,plage_moyen_de_transport,$A$26,plage_type_de_vehicule,$B28)</f>
        <v>0</v>
      </c>
      <c r="M28" s="89"/>
      <c r="N28" s="199"/>
      <c r="O28" s="246" t="str">
        <f>IF(ISERROR(P28*1000),"-",P28*1000)</f>
        <v>-</v>
      </c>
      <c r="P28" s="247" t="str">
        <f t="shared" si="3"/>
        <v>-</v>
      </c>
      <c r="Q28" s="203"/>
      <c r="R28" s="246" t="str">
        <f>IF(ISERROR(S28*1000),"-",S28*1000)</f>
        <v>-</v>
      </c>
      <c r="S28" s="247" t="str">
        <f>IF(ISERROR(L28/I28),"-",L28/I28)</f>
        <v>-</v>
      </c>
    </row>
    <row r="29" spans="1:19" ht="15" hidden="1" customHeight="1" x14ac:dyDescent="0.25">
      <c r="A29" s="4"/>
      <c r="B29" s="111"/>
      <c r="D29" s="197" t="s">
        <v>41</v>
      </c>
      <c r="E29" s="105">
        <f>SUM(E26:E28)</f>
        <v>0</v>
      </c>
      <c r="F29" s="106">
        <f>SUM(F26:F28)</f>
        <v>0</v>
      </c>
      <c r="G29" s="104"/>
      <c r="H29" s="104"/>
      <c r="I29" s="72">
        <f>SUM(I26:I28)</f>
        <v>0</v>
      </c>
      <c r="J29" s="5"/>
      <c r="K29" s="107">
        <f>SUM(K26:K28)</f>
        <v>0</v>
      </c>
      <c r="L29" s="145">
        <f>SUM(L26:L28)</f>
        <v>0</v>
      </c>
      <c r="M29" s="145"/>
      <c r="N29" s="197" t="s">
        <v>42</v>
      </c>
      <c r="O29" s="195" t="str">
        <f>IF(ISERROR(P29*1000),"-",P29*1000)</f>
        <v>-</v>
      </c>
      <c r="P29" s="193" t="str">
        <f t="shared" si="3"/>
        <v>-</v>
      </c>
      <c r="Q29" s="202"/>
      <c r="R29" s="194" t="str">
        <f>IF(ISERROR(S29*1000),"-",S29*1000)</f>
        <v>-</v>
      </c>
      <c r="S29" s="192" t="str">
        <f>IF(ISERROR(L29/I29),"-",L29/I29)</f>
        <v>-</v>
      </c>
    </row>
    <row r="30" spans="1:19" ht="15" customHeight="1" x14ac:dyDescent="0.25">
      <c r="A30" s="4"/>
      <c r="B30" s="154"/>
      <c r="C30" s="184"/>
      <c r="D30" s="197"/>
      <c r="E30" s="105"/>
      <c r="F30" s="106"/>
      <c r="G30" s="104"/>
      <c r="H30" s="104"/>
      <c r="I30" s="105"/>
      <c r="J30" s="5"/>
      <c r="K30" s="107"/>
      <c r="L30" s="145"/>
      <c r="M30" s="145"/>
      <c r="N30" s="199"/>
      <c r="O30" s="89"/>
      <c r="P30" s="3"/>
      <c r="Q30" s="3"/>
      <c r="R30" s="89"/>
      <c r="S30" s="3"/>
    </row>
    <row r="31" spans="1:19" ht="15.75" customHeight="1" x14ac:dyDescent="0.25">
      <c r="A31" s="340" t="s">
        <v>54</v>
      </c>
      <c r="B31" s="77" t="s">
        <v>55</v>
      </c>
      <c r="C31" s="175"/>
      <c r="D31" s="199"/>
      <c r="E31" s="93">
        <f>SUMIFS(plage_distance_parcourue_total,plage_moyen_de_transport,$B31)</f>
        <v>0</v>
      </c>
      <c r="F31" s="156"/>
      <c r="G31" s="101"/>
      <c r="H31" s="88"/>
      <c r="I31" s="167">
        <f>SUMIFS(plage_nbre_passagers,plage_moyen_de_transport,$B31)</f>
        <v>0</v>
      </c>
      <c r="J31" s="3"/>
      <c r="K31" s="70">
        <f>SUMIFS(plage_energie_consommee_total,plage_moyen_de_transport,$B31)</f>
        <v>0</v>
      </c>
      <c r="L31" s="71">
        <f>SUMIFS(plage_emissions_de_ges_total,plage_moyen_de_transport,$B31)</f>
        <v>0</v>
      </c>
      <c r="M31" s="89"/>
      <c r="N31" s="199"/>
      <c r="O31" s="70" t="str">
        <f>IF(ISERROR(P31*1000),"-",P31*1000)</f>
        <v>-</v>
      </c>
      <c r="P31" s="162" t="str">
        <f t="shared" si="1"/>
        <v>-</v>
      </c>
      <c r="Q31" s="203"/>
      <c r="R31" s="70" t="str">
        <f>IF(ISERROR(S31*1000),"-",S31*1000)</f>
        <v>-</v>
      </c>
      <c r="S31" s="162" t="str">
        <f>IF(ISERROR(L31/I31),"-",L31/I31)</f>
        <v>-</v>
      </c>
    </row>
    <row r="32" spans="1:19" x14ac:dyDescent="0.25">
      <c r="A32" s="341"/>
      <c r="B32" s="87" t="s">
        <v>56</v>
      </c>
      <c r="C32" s="176"/>
      <c r="D32" s="199"/>
      <c r="E32" s="93">
        <f>SUMIFS(plage_distance_parcourue_total,plage_moyen_de_transport,$B32)</f>
        <v>0</v>
      </c>
      <c r="F32" s="157"/>
      <c r="G32" s="103"/>
      <c r="H32" s="88"/>
      <c r="I32" s="167">
        <f>SUMIFS(plage_nbre_passagers,plage_moyen_de_transport,$B32)</f>
        <v>0</v>
      </c>
      <c r="J32" s="3"/>
      <c r="K32" s="70">
        <f>SUMIFS(plage_energie_consommee_total,plage_moyen_de_transport,$B32)</f>
        <v>0</v>
      </c>
      <c r="L32" s="71">
        <f>SUMIFS(plage_emissions_de_ges_total,plage_moyen_de_transport,$B32)</f>
        <v>0</v>
      </c>
      <c r="M32" s="89"/>
      <c r="N32" s="199"/>
      <c r="O32" s="70" t="str">
        <f>IF(ISERROR(P32*1000),"-",P32*1000)</f>
        <v>-</v>
      </c>
      <c r="P32" s="162" t="str">
        <f t="shared" si="1"/>
        <v>-</v>
      </c>
      <c r="Q32" s="203"/>
      <c r="R32" s="70" t="str">
        <f>IF(ISERROR(S32*1000),"-",S32*1000)</f>
        <v>-</v>
      </c>
      <c r="S32" s="162" t="str">
        <f>IF(ISERROR(L32/I32),"-",L32/I32)</f>
        <v>-</v>
      </c>
    </row>
    <row r="33" spans="1:19" x14ac:dyDescent="0.25">
      <c r="D33" s="197" t="s">
        <v>41</v>
      </c>
      <c r="E33" s="105">
        <f>SUM(E31:E32)</f>
        <v>0</v>
      </c>
      <c r="F33" s="106"/>
      <c r="I33" s="72">
        <f>SUM(I31:I32)</f>
        <v>0</v>
      </c>
      <c r="K33" s="107">
        <f>SUM(K31:K32)</f>
        <v>0</v>
      </c>
      <c r="L33" s="145">
        <f>SUM(L31:L32)</f>
        <v>0</v>
      </c>
      <c r="M33" s="145"/>
      <c r="N33" s="197" t="s">
        <v>42</v>
      </c>
      <c r="O33" s="195" t="str">
        <f>IF(ISERROR(P33*1000),"-",P33*1000)</f>
        <v>-</v>
      </c>
      <c r="P33" s="193" t="str">
        <f t="shared" si="1"/>
        <v>-</v>
      </c>
      <c r="Q33" s="202"/>
      <c r="R33" s="194" t="str">
        <f>IF(ISERROR(S33*1000),"-",S33*1000)</f>
        <v>-</v>
      </c>
      <c r="S33" s="192" t="str">
        <f>IF(ISERROR(L33/I33),"-",L33/I33)</f>
        <v>-</v>
      </c>
    </row>
    <row r="34" spans="1:19" ht="19.5" customHeight="1" x14ac:dyDescent="0.25">
      <c r="B34" s="344"/>
      <c r="C34" s="344"/>
      <c r="D34" s="198"/>
      <c r="E34" s="6"/>
      <c r="F34" s="6"/>
      <c r="G34" s="6"/>
      <c r="H34" s="6"/>
      <c r="I34" s="6"/>
      <c r="J34" s="6"/>
      <c r="K34" s="6"/>
      <c r="L34" s="6"/>
      <c r="M34" s="6"/>
      <c r="N34" s="199"/>
      <c r="O34" s="89"/>
      <c r="P34" s="3"/>
      <c r="Q34" s="3"/>
      <c r="R34" s="89"/>
      <c r="S34" s="3"/>
    </row>
    <row r="35" spans="1:19" ht="14.25" customHeight="1" x14ac:dyDescent="0.25">
      <c r="A35" s="340" t="s">
        <v>57</v>
      </c>
      <c r="B35" s="82" t="s">
        <v>48</v>
      </c>
      <c r="C35" s="179"/>
      <c r="D35" s="199"/>
      <c r="E35" s="93">
        <f>SUMIFS(plage_distance_parcourue_total,plage_moyen_de_transport,$A$35,plage_type_de_vehicule,$B35)</f>
        <v>0</v>
      </c>
      <c r="F35" s="94">
        <f>SUMIFS(plage_quantite_carburant_consomme_total,plage_moyen_de_transport,$A$35,plage_type_de_vehicule,$B35)</f>
        <v>0</v>
      </c>
      <c r="G35" s="73">
        <f>SUMIFS(plage_montant_depense,plage_moyen_de_transport,$A$35,plage_type_de_vehicule,$B35)</f>
        <v>0</v>
      </c>
      <c r="H35" s="88"/>
      <c r="I35" s="167">
        <f>SUMIFS(plage_nbre_passagers,plage_moyen_de_transport,$A$35,plage_type_de_vehicule,$B35)</f>
        <v>0</v>
      </c>
      <c r="J35" s="3"/>
      <c r="K35" s="70">
        <f>SUMIFS(plage_energie_consommee_total,plage_moyen_de_transport,$A$35,plage_type_de_vehicule,$B35)</f>
        <v>0</v>
      </c>
      <c r="L35" s="71">
        <f>SUMIFS(plage_emissions_de_ges_total,plage_moyen_de_transport,$A$35,plage_type_de_vehicule,$B35)</f>
        <v>0</v>
      </c>
      <c r="M35" s="89"/>
      <c r="N35" s="199"/>
      <c r="O35" s="70" t="str">
        <f>IF(ISERROR(P35*1000),"-",P35*1000)</f>
        <v>-</v>
      </c>
      <c r="P35" s="162" t="str">
        <f t="shared" si="1"/>
        <v>-</v>
      </c>
      <c r="Q35" s="203"/>
      <c r="R35" s="70" t="str">
        <f>IF(ISERROR(S35*1000),"-",S35*1000)</f>
        <v>-</v>
      </c>
      <c r="S35" s="162" t="str">
        <f>IF(ISERROR(L35/I35),"-",L35/I35)</f>
        <v>-</v>
      </c>
    </row>
    <row r="36" spans="1:19" ht="15" customHeight="1" x14ac:dyDescent="0.25">
      <c r="A36" s="345"/>
      <c r="B36" s="83" t="s">
        <v>48</v>
      </c>
      <c r="C36" s="185"/>
      <c r="D36" s="199"/>
      <c r="E36" s="93">
        <f>SUMIFS(plage_distance_parcourue_total,plage_moyen_de_transport,$A$35,plage_type_de_vehicule,$B36)</f>
        <v>0</v>
      </c>
      <c r="F36" s="94">
        <f>SUMIFS(plage_quantite_carburant_consomme_total,plage_moyen_de_transport,$A$35,plage_type_de_vehicule,$B36)</f>
        <v>0</v>
      </c>
      <c r="G36" s="73">
        <f>SUMIFS(plage_montant_depense,plage_moyen_de_transport,$A$35,plage_type_de_vehicule,$B36)</f>
        <v>0</v>
      </c>
      <c r="H36" s="88"/>
      <c r="I36" s="167">
        <f>SUMIFS(plage_nbre_passagers,plage_moyen_de_transport,$A$35,plage_type_de_vehicule,$B36)</f>
        <v>0</v>
      </c>
      <c r="J36" s="3"/>
      <c r="K36" s="70">
        <f>SUMIFS(plage_energie_consommee_total,plage_moyen_de_transport,$A$35,plage_type_de_vehicule,$B36)</f>
        <v>0</v>
      </c>
      <c r="L36" s="71">
        <f>SUMIFS(plage_emissions_de_ges_total,plage_moyen_de_transport,$A$35,plage_type_de_vehicule,$B36)</f>
        <v>0</v>
      </c>
      <c r="M36" s="89"/>
      <c r="N36" s="199"/>
      <c r="O36" s="70" t="str">
        <f>IF(ISERROR(P36*1000),"-",P36*1000)</f>
        <v>-</v>
      </c>
      <c r="P36" s="162" t="str">
        <f t="shared" si="1"/>
        <v>-</v>
      </c>
      <c r="Q36" s="203"/>
      <c r="R36" s="70" t="str">
        <f>IF(ISERROR(S36*1000),"-",S36*1000)</f>
        <v>-</v>
      </c>
      <c r="S36" s="162" t="str">
        <f>IF(ISERROR(L36/I36),"-",L36/I36)</f>
        <v>-</v>
      </c>
    </row>
    <row r="37" spans="1:19" ht="15" customHeight="1" x14ac:dyDescent="0.25">
      <c r="A37" s="345"/>
      <c r="B37" s="84" t="s">
        <v>49</v>
      </c>
      <c r="C37" s="186"/>
      <c r="D37" s="199"/>
      <c r="E37" s="93">
        <f>SUMIFS(plage_distance_parcourue_total,plage_moyen_de_transport,$A$35,plage_type_de_vehicule,$B37)</f>
        <v>0</v>
      </c>
      <c r="F37" s="94">
        <f>SUMIFS(plage_quantite_carburant_consomme_total,plage_moyen_de_transport,$A$35,plage_type_de_vehicule,$B37)</f>
        <v>0</v>
      </c>
      <c r="G37" s="73">
        <f>SUMIFS(plage_montant_depense,plage_moyen_de_transport,$A$35,plage_type_de_vehicule,$B37)</f>
        <v>0</v>
      </c>
      <c r="H37" s="88"/>
      <c r="I37" s="167">
        <f>SUMIFS(plage_nbre_passagers,plage_moyen_de_transport,$A$35,plage_type_de_vehicule,$B37)</f>
        <v>0</v>
      </c>
      <c r="J37" s="3"/>
      <c r="K37" s="70">
        <f>SUMIFS(plage_energie_consommee_total,plage_moyen_de_transport,$A$35,plage_type_de_vehicule,$B37)</f>
        <v>0</v>
      </c>
      <c r="L37" s="71">
        <f>SUMIFS(plage_emissions_de_ges_total,plage_moyen_de_transport,$A$35,plage_type_de_vehicule,$B37)</f>
        <v>0</v>
      </c>
      <c r="M37" s="89"/>
      <c r="N37" s="199"/>
      <c r="O37" s="70" t="str">
        <f>IF(ISERROR(P37*1000),"-",P37*1000)</f>
        <v>-</v>
      </c>
      <c r="P37" s="162" t="str">
        <f t="shared" si="1"/>
        <v>-</v>
      </c>
      <c r="Q37" s="203"/>
      <c r="R37" s="70" t="str">
        <f>IF(ISERROR(S37*1000),"-",S37*1000)</f>
        <v>-</v>
      </c>
      <c r="S37" s="162" t="str">
        <f>IF(ISERROR(L37/I37),"-",L37/I37)</f>
        <v>-</v>
      </c>
    </row>
    <row r="38" spans="1:19" ht="15.75" customHeight="1" x14ac:dyDescent="0.25">
      <c r="A38" s="341"/>
      <c r="B38" s="85" t="s">
        <v>49</v>
      </c>
      <c r="C38" s="180"/>
      <c r="D38" s="199"/>
      <c r="E38" s="93">
        <f>SUMIFS(plage_distance_parcourue_total,plage_moyen_de_transport,$A$35,plage_type_de_vehicule,$B38)</f>
        <v>0</v>
      </c>
      <c r="F38" s="94">
        <f>SUMIFS(plage_quantite_carburant_consomme_total,plage_moyen_de_transport,$A$35,plage_type_de_vehicule,$B38)</f>
        <v>0</v>
      </c>
      <c r="G38" s="73">
        <f>SUMIFS(plage_montant_depense,plage_moyen_de_transport,$A$35,plage_type_de_vehicule,$B38)</f>
        <v>0</v>
      </c>
      <c r="H38" s="88"/>
      <c r="I38" s="167">
        <f>SUMIFS(plage_nbre_passagers,plage_moyen_de_transport,$A$35,plage_type_de_vehicule,$B38)</f>
        <v>0</v>
      </c>
      <c r="J38" s="3"/>
      <c r="K38" s="70">
        <f>SUMIFS(plage_energie_consommee_total,plage_moyen_de_transport,$A$35,plage_type_de_vehicule,$B38)</f>
        <v>0</v>
      </c>
      <c r="L38" s="71">
        <f>SUMIFS(plage_emissions_de_ges_total,plage_moyen_de_transport,$A$35,plage_type_de_vehicule,$B38)</f>
        <v>0</v>
      </c>
      <c r="M38" s="89"/>
      <c r="N38" s="199"/>
      <c r="O38" s="70" t="str">
        <f>IF(ISERROR(P38*1000),"-",P38*1000)</f>
        <v>-</v>
      </c>
      <c r="P38" s="162" t="str">
        <f t="shared" si="1"/>
        <v>-</v>
      </c>
      <c r="Q38" s="203"/>
      <c r="R38" s="70" t="str">
        <f>IF(ISERROR(S38*1000),"-",S38*1000)</f>
        <v>-</v>
      </c>
      <c r="S38" s="162" t="str">
        <f>IF(ISERROR(L38/I38),"-",L38/I38)</f>
        <v>-</v>
      </c>
    </row>
    <row r="39" spans="1:19" x14ac:dyDescent="0.25">
      <c r="A39" s="3"/>
      <c r="B39" s="69"/>
      <c r="D39" s="197" t="s">
        <v>41</v>
      </c>
      <c r="E39" s="105">
        <f>(SUM(E35:E38))</f>
        <v>0</v>
      </c>
      <c r="F39" s="106">
        <f>(SUM(F35:F38))</f>
        <v>0</v>
      </c>
      <c r="G39" s="104">
        <f>(SUM(G35:G38))</f>
        <v>0</v>
      </c>
      <c r="H39" s="104"/>
      <c r="I39" s="72">
        <f>SUM(I35:I38)</f>
        <v>0</v>
      </c>
      <c r="J39" s="5"/>
      <c r="K39" s="107">
        <f>(SUM(K35:K38))</f>
        <v>0</v>
      </c>
      <c r="L39" s="145">
        <f t="shared" ref="L39" si="4">(SUM(L35:L38))</f>
        <v>0</v>
      </c>
      <c r="M39" s="145"/>
      <c r="N39" s="197" t="s">
        <v>42</v>
      </c>
      <c r="O39" s="195" t="str">
        <f>IF(ISERROR(P39*1000),"-",P39*1000)</f>
        <v>-</v>
      </c>
      <c r="P39" s="193" t="str">
        <f t="shared" si="1"/>
        <v>-</v>
      </c>
      <c r="Q39" s="202"/>
      <c r="R39" s="194" t="str">
        <f>IF(ISERROR(S39*1000),"-",S39*1000)</f>
        <v>-</v>
      </c>
      <c r="S39" s="192" t="str">
        <f>IF(ISERROR(L39/I39),"-",L39/I39)</f>
        <v>-</v>
      </c>
    </row>
    <row r="40" spans="1:19" ht="15.75" customHeight="1" x14ac:dyDescent="0.25">
      <c r="A40" s="3"/>
      <c r="B40" s="344"/>
      <c r="C40" s="344"/>
      <c r="D40" s="197"/>
      <c r="E40" s="72"/>
      <c r="F40" s="72"/>
      <c r="G40" s="72"/>
      <c r="H40" s="72"/>
      <c r="I40" s="72"/>
      <c r="J40" s="5"/>
      <c r="K40" s="5"/>
      <c r="L40" s="5"/>
      <c r="M40" s="5"/>
      <c r="N40" s="199"/>
      <c r="O40" s="89"/>
      <c r="P40" s="3"/>
      <c r="Q40" s="3"/>
      <c r="R40" s="89"/>
      <c r="S40" s="3"/>
    </row>
    <row r="41" spans="1:19" x14ac:dyDescent="0.25">
      <c r="A41" s="343" t="s">
        <v>57</v>
      </c>
      <c r="B41" s="78" t="s">
        <v>51</v>
      </c>
      <c r="C41" s="181"/>
      <c r="D41" s="199"/>
      <c r="E41" s="93">
        <f>SUMIFS(plage_distance_parcourue_total,plage_moyen_de_transport,$A$41,plage_type_de_vehicule,$B41)</f>
        <v>0</v>
      </c>
      <c r="F41" s="94">
        <f>SUMIFS(plage_quantite_carburant_consomme_total,plage_moyen_de_transport,$A$41,plage_type_de_vehicule,$B41)</f>
        <v>0</v>
      </c>
      <c r="G41" s="73">
        <f>SUMIFS(plage_montant_depense,plage_moyen_de_transport,$A$41,plage_type_de_vehicule,$B41)</f>
        <v>0</v>
      </c>
      <c r="H41" s="88"/>
      <c r="I41" s="167">
        <f>SUMIFS(plage_nbre_passagers,plage_moyen_de_transport,$A$41,plage_type_de_vehicule,$B41)</f>
        <v>0</v>
      </c>
      <c r="J41" s="3"/>
      <c r="K41" s="70">
        <f>SUMIFS(plage_energie_consommee_total,plage_moyen_de_transport,$A$41,plage_type_de_vehicule,$B41)</f>
        <v>0</v>
      </c>
      <c r="L41" s="71">
        <f>SUMIFS(plage_emissions_de_ges_total,plage_moyen_de_transport,$A$41,plage_type_de_vehicule,$B41)</f>
        <v>0</v>
      </c>
      <c r="M41" s="89"/>
      <c r="N41" s="199"/>
      <c r="O41" s="70" t="str">
        <f>IF(ISERROR(P41*1000),"-",P41*1000)</f>
        <v>-</v>
      </c>
      <c r="P41" s="162" t="str">
        <f t="shared" si="1"/>
        <v>-</v>
      </c>
      <c r="Q41" s="203"/>
      <c r="R41" s="70" t="str">
        <f>IF(ISERROR(S41*1000),"-",S41*1000)</f>
        <v>-</v>
      </c>
      <c r="S41" s="162" t="str">
        <f>IF(ISERROR(L41/I41),"-",L41/I41)</f>
        <v>-</v>
      </c>
    </row>
    <row r="42" spans="1:19" ht="15" customHeight="1" x14ac:dyDescent="0.25">
      <c r="A42" s="343"/>
      <c r="B42" s="79" t="s">
        <v>52</v>
      </c>
      <c r="C42" s="182"/>
      <c r="D42" s="199"/>
      <c r="E42" s="93">
        <f>SUMIFS(plage_distance_parcourue_total,plage_moyen_de_transport,$A$41,plage_type_de_vehicule,$B42)</f>
        <v>0</v>
      </c>
      <c r="F42" s="155">
        <f>SUMIFS(plage_quantite_carburant_consomme_total,plage_moyen_de_transport,$A$41,plage_type_de_vehicule,$B42)</f>
        <v>0</v>
      </c>
      <c r="G42" s="95">
        <f>SUMIFS(plage_montant_depense,plage_moyen_de_transport,$A$41,plage_type_de_vehicule,$B42)</f>
        <v>0</v>
      </c>
      <c r="H42" s="88"/>
      <c r="I42" s="167">
        <f>SUMIFS(plage_nbre_passagers,plage_moyen_de_transport,$A$41,plage_type_de_vehicule,$B42)</f>
        <v>0</v>
      </c>
      <c r="J42" s="3"/>
      <c r="K42" s="70">
        <f>SUMIFS(plage_energie_consommee_total,plage_moyen_de_transport,$A$41,plage_type_de_vehicule,$B42)</f>
        <v>0</v>
      </c>
      <c r="L42" s="71">
        <f>SUMIFS(plage_emissions_de_ges_total,plage_moyen_de_transport,$A$41,plage_type_de_vehicule,$B42)</f>
        <v>0</v>
      </c>
      <c r="M42" s="89"/>
      <c r="N42" s="199"/>
      <c r="O42" s="70" t="str">
        <f>IF(ISERROR(P42*1000),"-",P42*1000)</f>
        <v>-</v>
      </c>
      <c r="P42" s="162" t="str">
        <f t="shared" si="1"/>
        <v>-</v>
      </c>
      <c r="Q42" s="203"/>
      <c r="R42" s="70" t="str">
        <f>IF(ISERROR(S42*1000),"-",S42*1000)</f>
        <v>-</v>
      </c>
      <c r="S42" s="162" t="str">
        <f>IF(ISERROR(L42/I42),"-",L42/I42)</f>
        <v>-</v>
      </c>
    </row>
    <row r="43" spans="1:19" ht="15" customHeight="1" x14ac:dyDescent="0.25">
      <c r="A43" s="343"/>
      <c r="B43" s="80" t="s">
        <v>53</v>
      </c>
      <c r="C43" s="183"/>
      <c r="D43" s="199"/>
      <c r="E43" s="93">
        <f>SUMIFS(plage_distance_parcourue_total,plage_moyen_de_transport,$A$41,plage_type_de_vehicule,$B43)</f>
        <v>0</v>
      </c>
      <c r="F43" s="158"/>
      <c r="G43" s="172">
        <f>SUMIFS(plage_montant_depense,plage_moyen_de_transport,$A$41,plage_type_de_vehicule,$B43)</f>
        <v>0</v>
      </c>
      <c r="H43" s="166"/>
      <c r="I43" s="167">
        <f>SUMIFS(plage_nbre_passagers,plage_moyen_de_transport,$A$41,plage_type_de_vehicule,$B43)</f>
        <v>0</v>
      </c>
      <c r="J43" s="3"/>
      <c r="K43" s="70">
        <f>SUMIFS(plage_energie_consommee_total,plage_moyen_de_transport,$A$41,plage_type_de_vehicule,$B43)</f>
        <v>0</v>
      </c>
      <c r="L43" s="71">
        <f>SUMIFS(plage_emissions_de_ges_total,plage_moyen_de_transport,$A$41,plage_type_de_vehicule,$B43)</f>
        <v>0</v>
      </c>
      <c r="M43" s="89"/>
      <c r="N43" s="199"/>
      <c r="O43" s="246" t="str">
        <f>IF(ISERROR(P43*1000),"-",P43*1000)</f>
        <v>-</v>
      </c>
      <c r="P43" s="247" t="str">
        <f t="shared" si="1"/>
        <v>-</v>
      </c>
      <c r="Q43" s="203"/>
      <c r="R43" s="246" t="str">
        <f>IF(ISERROR(S43*1000),"-",S43*1000)</f>
        <v>-</v>
      </c>
      <c r="S43" s="247" t="str">
        <f>IF(ISERROR(L43/I43),"-",L43/I43)</f>
        <v>-</v>
      </c>
    </row>
    <row r="44" spans="1:19" ht="15" customHeight="1" x14ac:dyDescent="0.25">
      <c r="A44" s="2"/>
      <c r="B44" s="69"/>
      <c r="D44" s="197" t="s">
        <v>41</v>
      </c>
      <c r="E44" s="105">
        <f>SUM(E41:E43)</f>
        <v>0</v>
      </c>
      <c r="F44" s="106">
        <f>SUM(F41:F43)</f>
        <v>0</v>
      </c>
      <c r="G44" s="104">
        <f>SUM(G41:G43)</f>
        <v>0</v>
      </c>
      <c r="H44" s="104"/>
      <c r="I44" s="72">
        <f>SUM(I41:I43)</f>
        <v>0</v>
      </c>
      <c r="J44" s="5"/>
      <c r="K44" s="107">
        <f>SUM(K41:K43)</f>
        <v>0</v>
      </c>
      <c r="L44" s="145">
        <f>SUM(L41:L43)</f>
        <v>0</v>
      </c>
      <c r="M44" s="145"/>
      <c r="N44" s="197" t="s">
        <v>42</v>
      </c>
      <c r="O44" s="195" t="str">
        <f>IF(ISERROR(P44*1000),"-",P44*1000)</f>
        <v>-</v>
      </c>
      <c r="P44" s="193" t="str">
        <f t="shared" si="1"/>
        <v>-</v>
      </c>
      <c r="Q44" s="202"/>
      <c r="R44" s="194" t="str">
        <f>IF(ISERROR(S44*1000),"-",S44*1000)</f>
        <v>-</v>
      </c>
      <c r="S44" s="192" t="str">
        <f>IF(ISERROR(L44/I44),"-",L44/I44)</f>
        <v>-</v>
      </c>
    </row>
    <row r="45" spans="1:19" ht="21" customHeight="1" x14ac:dyDescent="0.25">
      <c r="A45" s="3"/>
      <c r="B45" s="344"/>
      <c r="C45" s="344"/>
      <c r="D45" s="197"/>
      <c r="E45" s="72"/>
      <c r="F45" s="72"/>
      <c r="G45" s="72"/>
      <c r="H45" s="72"/>
      <c r="I45" s="72"/>
      <c r="J45" s="5"/>
      <c r="K45" s="5"/>
      <c r="L45" s="5"/>
      <c r="M45" s="5"/>
      <c r="N45" s="199"/>
      <c r="O45" s="89"/>
      <c r="P45" s="3"/>
      <c r="Q45" s="3"/>
      <c r="R45" s="89"/>
      <c r="S45" s="3"/>
    </row>
    <row r="46" spans="1:19" ht="18" customHeight="1" x14ac:dyDescent="0.25">
      <c r="A46" s="340" t="s">
        <v>58</v>
      </c>
      <c r="B46" s="82" t="s">
        <v>48</v>
      </c>
      <c r="C46" s="179" t="s">
        <v>59</v>
      </c>
      <c r="D46" s="199"/>
      <c r="E46" s="99">
        <f>SUMIFS(plage_distance_parcourue_total,plage_moyen_de_transport,$A$46,plage_type_de_vehicule,$B46,plage_type_de_carburant,$C46)</f>
        <v>0</v>
      </c>
      <c r="F46" s="97">
        <f>SUMIFS(plage_quantite_carburant_consomme_total,plage_moyen_de_transport,$A$46,plage_type_de_vehicule,$B46,plage_type_de_carburant,$C46)</f>
        <v>0</v>
      </c>
      <c r="G46" s="90">
        <f>SUMIFS(plage_montant_depense,plage_moyen_de_transport,$A$46,plage_type_de_vehicule,$B46,plage_type_de_carburant,$C46)</f>
        <v>0</v>
      </c>
      <c r="H46" s="165"/>
      <c r="I46" s="168">
        <f>SUMIFS(plage_nbre_passagers,plage_moyen_de_transport,$A$46,plage_type_de_vehicule,$B46,plage_type_de_carburant,$C46)</f>
        <v>0</v>
      </c>
      <c r="J46" s="75"/>
      <c r="K46" s="91">
        <f>SUMIFS(plage_energie_consommee_total,plage_moyen_de_transport,$A$46,plage_type_de_vehicule,$B46,plage_type_de_carburant,$C46)</f>
        <v>0</v>
      </c>
      <c r="L46" s="92">
        <f>SUMIFS(plage_emissions_de_ges_total,plage_moyen_de_transport,$A$46,plage_type_de_vehicule,$B46,plage_type_de_carburant,$C46)</f>
        <v>0</v>
      </c>
      <c r="M46" s="169"/>
      <c r="N46" s="199"/>
      <c r="O46" s="70" t="str">
        <f>IF(ISERROR(P46*1000),"-",P46*1000)</f>
        <v>-</v>
      </c>
      <c r="P46" s="162" t="str">
        <f t="shared" si="1"/>
        <v>-</v>
      </c>
      <c r="Q46" s="203"/>
      <c r="R46" s="70" t="str">
        <f>IF(ISERROR(S46*1000),"-",S46*1000)</f>
        <v>-</v>
      </c>
      <c r="S46" s="162" t="str">
        <f>IF(ISERROR(L46/I46),"-",L46/I46)</f>
        <v>-</v>
      </c>
    </row>
    <row r="47" spans="1:19" ht="13.5" customHeight="1" x14ac:dyDescent="0.25">
      <c r="A47" s="345"/>
      <c r="B47" s="83" t="s">
        <v>48</v>
      </c>
      <c r="C47" s="185" t="s">
        <v>60</v>
      </c>
      <c r="D47" s="199"/>
      <c r="E47" s="99">
        <f>SUMIFS(plage_distance_parcourue_total,plage_moyen_de_transport,$A$46,plage_type_de_vehicule,$B47,plage_type_de_carburant,$C47)</f>
        <v>0</v>
      </c>
      <c r="F47" s="97">
        <f>SUMIFS(plage_quantite_carburant_consomme_total,plage_moyen_de_transport,$A$46,plage_type_de_vehicule,$B47,plage_type_de_carburant,$C47)</f>
        <v>0</v>
      </c>
      <c r="G47" s="90">
        <f>SUMIFS(plage_montant_depense,plage_moyen_de_transport,$A$46,plage_type_de_vehicule,$B47,plage_type_de_carburant,$C47)</f>
        <v>0</v>
      </c>
      <c r="H47" s="165"/>
      <c r="I47" s="168">
        <f>SUMIFS(plage_nbre_passagers,plage_moyen_de_transport,$A$46,plage_type_de_vehicule,$B47,plage_type_de_carburant,$C47)</f>
        <v>0</v>
      </c>
      <c r="J47" s="75"/>
      <c r="K47" s="91">
        <f>SUMIFS(plage_energie_consommee_total,plage_moyen_de_transport,$A$46,plage_type_de_vehicule,$B47,plage_type_de_carburant,$C47)</f>
        <v>0</v>
      </c>
      <c r="L47" s="92">
        <f>SUMIFS(plage_emissions_de_ges_total,plage_moyen_de_transport,$A$46,plage_type_de_vehicule,$B47,plage_type_de_carburant,$C47)</f>
        <v>0</v>
      </c>
      <c r="M47" s="169"/>
      <c r="N47" s="199"/>
      <c r="O47" s="70" t="str">
        <f>IF(ISERROR(P47*1000),"-",P47*1000)</f>
        <v>-</v>
      </c>
      <c r="P47" s="162" t="str">
        <f t="shared" si="1"/>
        <v>-</v>
      </c>
      <c r="Q47" s="203"/>
      <c r="R47" s="70" t="str">
        <f>IF(ISERROR(S47*1000),"-",S47*1000)</f>
        <v>-</v>
      </c>
      <c r="S47" s="162" t="str">
        <f>IF(ISERROR(L47/I47),"-",L47/I47)</f>
        <v>-</v>
      </c>
    </row>
    <row r="48" spans="1:19" ht="15" customHeight="1" x14ac:dyDescent="0.25">
      <c r="A48" s="345"/>
      <c r="B48" s="84" t="s">
        <v>49</v>
      </c>
      <c r="C48" s="186" t="s">
        <v>59</v>
      </c>
      <c r="D48" s="199"/>
      <c r="E48" s="99">
        <f>SUMIFS(plage_distance_parcourue_total,plage_moyen_de_transport,$A$46,plage_type_de_vehicule,$B48,plage_type_de_carburant,$C48)</f>
        <v>0</v>
      </c>
      <c r="F48" s="159">
        <f>SUMIFS(plage_quantite_carburant_consomme_total,plage_moyen_de_transport,$A$46,plage_type_de_vehicule,$B48,plage_type_de_carburant,$C48)</f>
        <v>0</v>
      </c>
      <c r="G48" s="90">
        <f>SUMIFS(plage_montant_depense,plage_moyen_de_transport,$A$46,plage_type_de_vehicule,$B48,plage_type_de_carburant,$C48)</f>
        <v>0</v>
      </c>
      <c r="H48" s="165"/>
      <c r="I48" s="168">
        <f>SUMIFS(plage_nbre_passagers,plage_moyen_de_transport,$A$46,plage_type_de_vehicule,$B48,plage_type_de_carburant,$C48)</f>
        <v>0</v>
      </c>
      <c r="J48" s="75"/>
      <c r="K48" s="91">
        <f>SUMIFS(plage_energie_consommee_total,plage_moyen_de_transport,$A$46,plage_type_de_vehicule,$B48,plage_type_de_carburant,$C48)</f>
        <v>0</v>
      </c>
      <c r="L48" s="92">
        <f>SUMIFS(plage_emissions_de_ges_total,plage_moyen_de_transport,$A$46,plage_type_de_vehicule,$B48,plage_type_de_carburant,$C48)</f>
        <v>0</v>
      </c>
      <c r="M48" s="169"/>
      <c r="N48" s="199"/>
      <c r="O48" s="70" t="str">
        <f>IF(ISERROR(P48*1000),"-",P48*1000)</f>
        <v>-</v>
      </c>
      <c r="P48" s="162" t="str">
        <f t="shared" si="1"/>
        <v>-</v>
      </c>
      <c r="Q48" s="203"/>
      <c r="R48" s="70" t="str">
        <f>IF(ISERROR(S48*1000),"-",S48*1000)</f>
        <v>-</v>
      </c>
      <c r="S48" s="162" t="str">
        <f>IF(ISERROR(L48/I48),"-",L48/I48)</f>
        <v>-</v>
      </c>
    </row>
    <row r="49" spans="1:19" ht="15" customHeight="1" x14ac:dyDescent="0.25">
      <c r="A49" s="341"/>
      <c r="B49" s="85" t="s">
        <v>49</v>
      </c>
      <c r="C49" s="180" t="s">
        <v>60</v>
      </c>
      <c r="D49" s="199"/>
      <c r="E49" s="99">
        <f>SUMIFS(plage_distance_parcourue_total,plage_moyen_de_transport,$A$46,plage_type_de_vehicule,$B49,plage_type_de_carburant,$C49)</f>
        <v>0</v>
      </c>
      <c r="F49" s="97">
        <f>SUMIFS(plage_quantite_carburant_consomme_total,plage_moyen_de_transport,$A$46,plage_type_de_vehicule,$B49,plage_type_de_carburant,$C49)</f>
        <v>0</v>
      </c>
      <c r="G49" s="90">
        <f>SUMIFS(plage_montant_depense,plage_moyen_de_transport,$A$46,plage_type_de_vehicule,$B49,plage_type_de_carburant,$C49)</f>
        <v>0</v>
      </c>
      <c r="H49" s="165"/>
      <c r="I49" s="168">
        <f>SUMIFS(plage_nbre_passagers,plage_moyen_de_transport,$A$46,plage_type_de_vehicule,$B49,plage_type_de_carburant,$C49)</f>
        <v>0</v>
      </c>
      <c r="J49" s="75"/>
      <c r="K49" s="91">
        <f>SUMIFS(plage_energie_consommee_total,plage_moyen_de_transport,$A$46,plage_type_de_vehicule,$B49,plage_type_de_carburant,$C49)</f>
        <v>0</v>
      </c>
      <c r="L49" s="92">
        <f>SUMIFS(plage_emissions_de_ges_total,plage_moyen_de_transport,$A$46,plage_type_de_vehicule,$B49,plage_type_de_carburant,$C49)</f>
        <v>0</v>
      </c>
      <c r="M49" s="169"/>
      <c r="N49" s="199"/>
      <c r="O49" s="70" t="str">
        <f>IF(ISERROR(P49*1000),"-",P49*1000)</f>
        <v>-</v>
      </c>
      <c r="P49" s="162" t="str">
        <f t="shared" si="1"/>
        <v>-</v>
      </c>
      <c r="Q49" s="203"/>
      <c r="R49" s="70" t="str">
        <f>IF(ISERROR(S49*1000),"-",S49*1000)</f>
        <v>-</v>
      </c>
      <c r="S49" s="162" t="str">
        <f>IF(ISERROR(L49/I49),"-",L49/I49)</f>
        <v>-</v>
      </c>
    </row>
    <row r="50" spans="1:19" ht="14.25" customHeight="1" x14ac:dyDescent="0.25">
      <c r="B50" s="69"/>
      <c r="D50" s="197" t="s">
        <v>41</v>
      </c>
      <c r="E50" s="105">
        <f>(SUM(E46:E49))</f>
        <v>0</v>
      </c>
      <c r="F50" s="106">
        <f>(SUM(F46:F49))</f>
        <v>0</v>
      </c>
      <c r="G50" s="104">
        <f>(SUM(G46:G49))</f>
        <v>0</v>
      </c>
      <c r="H50" s="104"/>
      <c r="I50" s="72">
        <f>SUM(I46:I49)</f>
        <v>0</v>
      </c>
      <c r="J50" s="5"/>
      <c r="K50" s="107">
        <f>(SUM(K46:K49))</f>
        <v>0</v>
      </c>
      <c r="L50" s="145">
        <f t="shared" ref="L50" si="5">(SUM(L46:L49))</f>
        <v>0</v>
      </c>
      <c r="M50" s="145"/>
      <c r="N50" s="197" t="s">
        <v>42</v>
      </c>
      <c r="O50" s="195" t="str">
        <f>IF(ISERROR(P50*1000),"-",P50*1000)</f>
        <v>-</v>
      </c>
      <c r="P50" s="193" t="str">
        <f t="shared" si="1"/>
        <v>-</v>
      </c>
      <c r="Q50" s="202"/>
      <c r="R50" s="194" t="str">
        <f>IF(ISERROR(S50*1000),"-",S50*1000)</f>
        <v>-</v>
      </c>
      <c r="S50" s="192" t="str">
        <f>IF(ISERROR(L50/I50),"-",L50/I50)</f>
        <v>-</v>
      </c>
    </row>
    <row r="51" spans="1:19" ht="14.25" customHeight="1" x14ac:dyDescent="0.25">
      <c r="B51" s="69"/>
      <c r="C51" s="174"/>
      <c r="D51" s="197"/>
      <c r="E51" s="105"/>
      <c r="F51" s="106"/>
      <c r="G51" s="104"/>
      <c r="H51" s="104"/>
      <c r="I51" s="105"/>
      <c r="J51" s="5"/>
      <c r="K51" s="107"/>
      <c r="L51" s="145"/>
      <c r="M51" s="145"/>
      <c r="N51" s="199"/>
      <c r="O51" s="89"/>
      <c r="P51" s="3"/>
      <c r="Q51" s="3"/>
      <c r="R51" s="89"/>
      <c r="S51" s="3"/>
    </row>
    <row r="52" spans="1:19" x14ac:dyDescent="0.25">
      <c r="B52" s="344"/>
      <c r="C52" s="344"/>
      <c r="D52" s="197"/>
      <c r="E52" s="98"/>
      <c r="F52" s="98"/>
      <c r="G52" s="98"/>
      <c r="H52" s="165"/>
      <c r="I52" s="98"/>
      <c r="J52" s="76"/>
      <c r="K52" s="76"/>
      <c r="L52" s="76"/>
      <c r="M52" s="76"/>
      <c r="N52" s="199"/>
      <c r="O52" s="89"/>
      <c r="P52" s="3"/>
      <c r="Q52" s="3"/>
      <c r="R52" s="89"/>
      <c r="S52" s="3"/>
    </row>
    <row r="53" spans="1:19" x14ac:dyDescent="0.25">
      <c r="A53" s="343" t="s">
        <v>58</v>
      </c>
      <c r="B53" s="78" t="s">
        <v>51</v>
      </c>
      <c r="C53" s="181"/>
      <c r="D53" s="199"/>
      <c r="E53" s="93">
        <f>SUMIFS(plage_distance_parcourue_total,plage_moyen_de_transport,$A$53,plage_type_de_vehicule,$B53)</f>
        <v>0</v>
      </c>
      <c r="F53" s="94">
        <f>SUMIFS(plage_quantite_carburant_consomme_total,plage_moyen_de_transport,$A$53,plage_type_de_vehicule,$B53)</f>
        <v>0</v>
      </c>
      <c r="G53" s="73">
        <f>SUMIFS(plage_montant_depense,plage_moyen_de_transport,$A$53,plage_type_de_vehicule,$B53)</f>
        <v>0</v>
      </c>
      <c r="H53" s="88"/>
      <c r="I53" s="167">
        <f>SUMIFS(plage_nbre_passagers,plage_moyen_de_transport,$A$53,plage_type_de_vehicule,$B53)</f>
        <v>0</v>
      </c>
      <c r="J53" s="75"/>
      <c r="K53" s="91">
        <f>SUMIFS(plage_energie_consommee_total,plage_moyen_de_transport,$A$53,plage_type_de_vehicule,$B53)</f>
        <v>0</v>
      </c>
      <c r="L53" s="92">
        <f>SUMIFS(plage_emissions_de_ges_total,plage_moyen_de_transport,$A$53,plage_type_de_vehicule,$B53)</f>
        <v>0</v>
      </c>
      <c r="M53" s="169"/>
      <c r="N53" s="199"/>
      <c r="O53" s="70" t="str">
        <f>IF(ISERROR(P53*1000),"-",P53*1000)</f>
        <v>-</v>
      </c>
      <c r="P53" s="162" t="str">
        <f t="shared" ref="P53:P56" si="6">IF(ISERROR(L53/E53),"-",L53/E53)</f>
        <v>-</v>
      </c>
      <c r="Q53" s="203"/>
      <c r="R53" s="70" t="str">
        <f>IF(ISERROR(S53*1000),"-",S53*1000)</f>
        <v>-</v>
      </c>
      <c r="S53" s="162" t="str">
        <f>IF(ISERROR(L53/I53),"-",L53/I53)</f>
        <v>-</v>
      </c>
    </row>
    <row r="54" spans="1:19" ht="15" customHeight="1" x14ac:dyDescent="0.25">
      <c r="A54" s="343"/>
      <c r="B54" s="79" t="s">
        <v>52</v>
      </c>
      <c r="C54" s="182"/>
      <c r="D54" s="199"/>
      <c r="E54" s="93">
        <f>SUMIFS(plage_distance_parcourue_total,plage_moyen_de_transport,$A$53,plage_type_de_vehicule,$B54)</f>
        <v>0</v>
      </c>
      <c r="F54" s="155">
        <f>SUMIFS(plage_quantite_carburant_consomme_total,plage_moyen_de_transport,$A$53,plage_type_de_vehicule,$B54)</f>
        <v>0</v>
      </c>
      <c r="G54" s="95">
        <f>SUMIFS(plage_montant_depense,plage_moyen_de_transport,$A$53,plage_type_de_vehicule,$B54)</f>
        <v>0</v>
      </c>
      <c r="H54" s="88"/>
      <c r="I54" s="167">
        <f>SUMIFS(plage_nbre_passagers,plage_moyen_de_transport,$A$53,plage_type_de_vehicule,$B54)</f>
        <v>0</v>
      </c>
      <c r="J54" s="75"/>
      <c r="K54" s="91">
        <f>SUMIFS(plage_energie_consommee_total,plage_moyen_de_transport,$A$53,plage_type_de_vehicule,$B54)</f>
        <v>0</v>
      </c>
      <c r="L54" s="92">
        <f>SUMIFS(plage_emissions_de_ges_total,plage_moyen_de_transport,$A$53,plage_type_de_vehicule,$B54)</f>
        <v>0</v>
      </c>
      <c r="M54" s="169"/>
      <c r="N54" s="199"/>
      <c r="O54" s="70" t="str">
        <f>IF(ISERROR(P54*1000),"-",P54*1000)</f>
        <v>-</v>
      </c>
      <c r="P54" s="162" t="str">
        <f t="shared" si="6"/>
        <v>-</v>
      </c>
      <c r="Q54" s="203"/>
      <c r="R54" s="70" t="str">
        <f>IF(ISERROR(S54*1000),"-",S54*1000)</f>
        <v>-</v>
      </c>
      <c r="S54" s="162" t="str">
        <f>IF(ISERROR(L54/I54),"-",L54/I54)</f>
        <v>-</v>
      </c>
    </row>
    <row r="55" spans="1:19" x14ac:dyDescent="0.25">
      <c r="A55" s="343"/>
      <c r="B55" s="80" t="s">
        <v>53</v>
      </c>
      <c r="C55" s="183"/>
      <c r="D55" s="199"/>
      <c r="E55" s="93">
        <f>SUMIFS(plage_distance_parcourue_total,plage_moyen_de_transport,$A$53,plage_type_de_vehicule,$B55)</f>
        <v>0</v>
      </c>
      <c r="F55" s="158"/>
      <c r="G55" s="96"/>
      <c r="H55" s="166"/>
      <c r="I55" s="167">
        <f>SUMIFS(plage_nbre_passagers,plage_moyen_de_transport,$A$53,plage_type_de_vehicule,$B55)</f>
        <v>0</v>
      </c>
      <c r="J55" s="75"/>
      <c r="K55" s="91">
        <f>SUMIFS(plage_energie_consommee_total,plage_moyen_de_transport,$A$53,plage_type_de_vehicule,$B55)</f>
        <v>0</v>
      </c>
      <c r="L55" s="92">
        <f>SUMIFS(plage_emissions_de_ges_total,plage_moyen_de_transport,$A$53,plage_type_de_vehicule,$B55)</f>
        <v>0</v>
      </c>
      <c r="M55" s="169"/>
      <c r="N55" s="199"/>
      <c r="O55" s="246" t="str">
        <f>IF(ISERROR(P55*1000),"-",P55*1000)</f>
        <v>-</v>
      </c>
      <c r="P55" s="247" t="str">
        <f t="shared" si="6"/>
        <v>-</v>
      </c>
      <c r="Q55" s="203"/>
      <c r="R55" s="246" t="str">
        <f>IF(ISERROR(S55*1000),"-",S55*1000)</f>
        <v>-</v>
      </c>
      <c r="S55" s="247" t="str">
        <f>IF(ISERROR(L55/I55),"-",L55/I55)</f>
        <v>-</v>
      </c>
    </row>
    <row r="56" spans="1:19" x14ac:dyDescent="0.25">
      <c r="A56" s="2"/>
      <c r="B56" s="69"/>
      <c r="D56" s="197" t="s">
        <v>41</v>
      </c>
      <c r="E56" s="105">
        <f>SUM(E53:E55)</f>
        <v>0</v>
      </c>
      <c r="F56" s="106">
        <f>SUM(F53:F55)</f>
        <v>0</v>
      </c>
      <c r="G56" s="104">
        <f>SUM(G53:G55)</f>
        <v>0</v>
      </c>
      <c r="H56" s="104"/>
      <c r="I56" s="72">
        <f>SUM(I53:I55)</f>
        <v>0</v>
      </c>
      <c r="J56" s="5"/>
      <c r="K56" s="107">
        <f>SUM(K53:K55)</f>
        <v>0</v>
      </c>
      <c r="L56" s="145">
        <f>SUM(L53:L55)</f>
        <v>0</v>
      </c>
      <c r="M56" s="145"/>
      <c r="N56" s="197" t="s">
        <v>42</v>
      </c>
      <c r="O56" s="195" t="str">
        <f>IF(ISERROR(P56*1000),"-",P56*1000)</f>
        <v>-</v>
      </c>
      <c r="P56" s="193" t="str">
        <f t="shared" si="6"/>
        <v>-</v>
      </c>
      <c r="Q56" s="202"/>
      <c r="R56" s="194" t="str">
        <f>IF(ISERROR(S56*1000),"-",S56*1000)</f>
        <v>-</v>
      </c>
      <c r="S56" s="192" t="str">
        <f>IF(ISERROR(L56/I56),"-",L56/I56)</f>
        <v>-</v>
      </c>
    </row>
    <row r="57" spans="1:19" ht="24.75" customHeight="1" x14ac:dyDescent="0.25">
      <c r="A57" s="4"/>
      <c r="B57" s="344"/>
      <c r="C57" s="344"/>
      <c r="D57" s="197"/>
      <c r="E57" s="88"/>
      <c r="F57" s="88"/>
      <c r="G57" s="88"/>
      <c r="H57" s="88"/>
      <c r="I57" s="88"/>
      <c r="J57" s="3"/>
      <c r="K57" s="3"/>
      <c r="L57" s="3"/>
      <c r="M57" s="3"/>
      <c r="N57" s="199"/>
      <c r="O57" s="89"/>
      <c r="P57" s="3"/>
      <c r="Q57" s="3"/>
      <c r="R57" s="89"/>
      <c r="S57" s="3"/>
    </row>
    <row r="58" spans="1:19" x14ac:dyDescent="0.25">
      <c r="A58" s="340" t="s">
        <v>61</v>
      </c>
      <c r="B58" s="82" t="s">
        <v>48</v>
      </c>
      <c r="C58" s="179" t="s">
        <v>59</v>
      </c>
      <c r="D58" s="199"/>
      <c r="E58" s="93">
        <f>SUMIFS(plage_distance_parcourue_total,plage_moyen_de_transport,$A$58,plage_type_de_vehicule,$B58,plage_type_de_carburant,$C58)</f>
        <v>0</v>
      </c>
      <c r="F58" s="94">
        <f>SUMIFS(plage_quantite_carburant_consomme_total,plage_moyen_de_transport,$A$58,plage_type_de_vehicule,$B58,plage_type_de_carburant,$C58)</f>
        <v>0</v>
      </c>
      <c r="G58" s="73">
        <f>SUMIFS(plage_montant_depense,plage_moyen_de_transport,$A$58,plage_type_de_vehicule,$B58,plage_type_de_carburant,$C58)</f>
        <v>0</v>
      </c>
      <c r="H58" s="88"/>
      <c r="I58" s="167">
        <f>SUMIFS(plage_nbre_passagers,plage_moyen_de_transport,$A$58,plage_type_de_vehicule,$B58,plage_type_de_carburant,$C58)</f>
        <v>0</v>
      </c>
      <c r="J58" s="3"/>
      <c r="K58" s="70">
        <f>SUMIFS(plage_energie_consommee_total,plage_moyen_de_transport,$A$58,plage_type_de_vehicule,$B58,plage_type_de_carburant,$C58)</f>
        <v>0</v>
      </c>
      <c r="L58" s="71">
        <f>SUMIFS(plage_emissions_de_ges_total,plage_moyen_de_transport,$A$58,plage_type_de_vehicule,$B58,plage_type_de_carburant,$C58)</f>
        <v>0</v>
      </c>
      <c r="M58" s="89"/>
      <c r="N58" s="199"/>
      <c r="O58" s="70" t="str">
        <f>IF(ISERROR(P58*1000),"-",P58*1000)</f>
        <v>-</v>
      </c>
      <c r="P58" s="162" t="str">
        <f t="shared" ref="P58:P62" si="7">IF(ISERROR(L58/E58),"-",L58/E58)</f>
        <v>-</v>
      </c>
      <c r="Q58" s="203"/>
      <c r="R58" s="70" t="str">
        <f>IF(ISERROR(S58*1000),"-",S58*1000)</f>
        <v>-</v>
      </c>
      <c r="S58" s="162" t="str">
        <f>IF(ISERROR(L58/I58),"-",L58/I58)</f>
        <v>-</v>
      </c>
    </row>
    <row r="59" spans="1:19" x14ac:dyDescent="0.25">
      <c r="A59" s="345"/>
      <c r="B59" s="83" t="s">
        <v>48</v>
      </c>
      <c r="C59" s="185" t="s">
        <v>60</v>
      </c>
      <c r="D59" s="199"/>
      <c r="E59" s="93">
        <f>SUMIFS(plage_distance_parcourue_total,plage_moyen_de_transport,$A$58,plage_type_de_vehicule,$B59,plage_type_de_carburant,$C59)</f>
        <v>0</v>
      </c>
      <c r="F59" s="94">
        <f>SUMIFS(plage_quantite_carburant_consomme_total,plage_moyen_de_transport,$A$58,plage_type_de_vehicule,$B59,plage_type_de_carburant,$C59)</f>
        <v>0</v>
      </c>
      <c r="G59" s="73">
        <f>SUMIFS(plage_montant_depense,plage_moyen_de_transport,$A$58,plage_type_de_vehicule,$B59,plage_type_de_carburant,$C59)</f>
        <v>0</v>
      </c>
      <c r="H59" s="88"/>
      <c r="I59" s="167">
        <f>SUMIFS(plage_nbre_passagers,plage_moyen_de_transport,$A$58,plage_type_de_vehicule,$B59,plage_type_de_carburant,$C59)</f>
        <v>0</v>
      </c>
      <c r="J59" s="3"/>
      <c r="K59" s="70">
        <f>SUMIFS(plage_energie_consommee_total,plage_moyen_de_transport,$A$58,plage_type_de_vehicule,$B59,plage_type_de_carburant,$C59)</f>
        <v>0</v>
      </c>
      <c r="L59" s="71">
        <f>SUMIFS(plage_emissions_de_ges_total,plage_moyen_de_transport,$A$58,plage_type_de_vehicule,$B59,plage_type_de_carburant,$C59)</f>
        <v>0</v>
      </c>
      <c r="M59" s="89"/>
      <c r="N59" s="199"/>
      <c r="O59" s="70" t="str">
        <f>IF(ISERROR(P59*1000),"-",P59*1000)</f>
        <v>-</v>
      </c>
      <c r="P59" s="162" t="str">
        <f t="shared" si="7"/>
        <v>-</v>
      </c>
      <c r="Q59" s="203"/>
      <c r="R59" s="70" t="str">
        <f>IF(ISERROR(S59*1000),"-",S59*1000)</f>
        <v>-</v>
      </c>
      <c r="S59" s="162" t="str">
        <f>IF(ISERROR(L59/I59),"-",L59/I59)</f>
        <v>-</v>
      </c>
    </row>
    <row r="60" spans="1:19" ht="15" customHeight="1" x14ac:dyDescent="0.25">
      <c r="A60" s="345"/>
      <c r="B60" s="84" t="s">
        <v>49</v>
      </c>
      <c r="C60" s="186" t="s">
        <v>59</v>
      </c>
      <c r="D60" s="199"/>
      <c r="E60" s="93">
        <f>SUMIFS(plage_distance_parcourue_total,plage_moyen_de_transport,$A$58,plage_type_de_vehicule,$B60,plage_type_de_carburant,$C60)</f>
        <v>0</v>
      </c>
      <c r="F60" s="94">
        <f>SUMIFS(plage_quantite_carburant_consomme_total,plage_moyen_de_transport,$A$58,plage_type_de_vehicule,$B60,plage_type_de_carburant,$C60)</f>
        <v>0</v>
      </c>
      <c r="G60" s="73">
        <f>SUMIFS(plage_montant_depense,plage_moyen_de_transport,$A$58,plage_type_de_vehicule,$B60,plage_type_de_carburant,$C60)</f>
        <v>0</v>
      </c>
      <c r="H60" s="88"/>
      <c r="I60" s="167">
        <f>SUMIFS(plage_nbre_passagers,plage_moyen_de_transport,$A$58,plage_type_de_vehicule,$B60,plage_type_de_carburant,$C60)</f>
        <v>0</v>
      </c>
      <c r="J60" s="3"/>
      <c r="K60" s="70">
        <f>SUMIFS(plage_energie_consommee_total,plage_moyen_de_transport,$A$58,plage_type_de_vehicule,$B60,plage_type_de_carburant,$C60)</f>
        <v>0</v>
      </c>
      <c r="L60" s="71">
        <f>SUMIFS(plage_emissions_de_ges_total,plage_moyen_de_transport,$A$58,plage_type_de_vehicule,$B60,plage_type_de_carburant,$C60)</f>
        <v>0</v>
      </c>
      <c r="M60" s="89"/>
      <c r="N60" s="199"/>
      <c r="O60" s="70" t="str">
        <f>IF(ISERROR(P60*1000),"-",P60*1000)</f>
        <v>-</v>
      </c>
      <c r="P60" s="162" t="str">
        <f t="shared" si="7"/>
        <v>-</v>
      </c>
      <c r="Q60" s="203"/>
      <c r="R60" s="70" t="str">
        <f>IF(ISERROR(S60*1000),"-",S60*1000)</f>
        <v>-</v>
      </c>
      <c r="S60" s="162" t="str">
        <f>IF(ISERROR(L60/I60),"-",L60/I60)</f>
        <v>-</v>
      </c>
    </row>
    <row r="61" spans="1:19" ht="15" customHeight="1" x14ac:dyDescent="0.25">
      <c r="A61" s="341"/>
      <c r="B61" s="85" t="s">
        <v>49</v>
      </c>
      <c r="C61" s="180" t="s">
        <v>60</v>
      </c>
      <c r="D61" s="199"/>
      <c r="E61" s="93">
        <f>SUMIFS(plage_distance_parcourue_total,plage_moyen_de_transport,$A$58,plage_type_de_vehicule,$B61,plage_type_de_carburant,$C61)</f>
        <v>0</v>
      </c>
      <c r="F61" s="94">
        <f>SUMIFS(plage_quantite_carburant_consomme_total,plage_moyen_de_transport,$A$58,plage_type_de_vehicule,$B61,plage_type_de_carburant,$C61)</f>
        <v>0</v>
      </c>
      <c r="G61" s="73">
        <f>SUMIFS(plage_montant_depense,plage_moyen_de_transport,$A$58,plage_type_de_vehicule,$B61,plage_type_de_carburant,$C61)</f>
        <v>0</v>
      </c>
      <c r="H61" s="88"/>
      <c r="I61" s="167">
        <f>SUMIFS(plage_nbre_passagers,plage_moyen_de_transport,$A$58,plage_type_de_vehicule,$B61,plage_type_de_carburant,$C61)</f>
        <v>0</v>
      </c>
      <c r="J61" s="3"/>
      <c r="K61" s="70">
        <f>SUMIFS(plage_energie_consommee_total,plage_moyen_de_transport,$A$58,plage_type_de_vehicule,$B61,plage_type_de_carburant,$C61)</f>
        <v>0</v>
      </c>
      <c r="L61" s="71">
        <f>SUMIFS(plage_emissions_de_ges_total,plage_moyen_de_transport,$A$58,plage_type_de_vehicule,$B61,plage_type_de_carburant,$C61)</f>
        <v>0</v>
      </c>
      <c r="M61" s="89"/>
      <c r="N61" s="199"/>
      <c r="O61" s="191" t="str">
        <f>IF(ISERROR(P61*1000),"-",P61*1000)</f>
        <v>-</v>
      </c>
      <c r="P61" s="162" t="str">
        <f t="shared" si="7"/>
        <v>-</v>
      </c>
      <c r="Q61" s="203"/>
      <c r="R61" s="191" t="str">
        <f>IF(ISERROR(S61*1000),"-",S61*1000)</f>
        <v>-</v>
      </c>
      <c r="S61" s="162" t="str">
        <f>IF(ISERROR(L61/I61),"-",L61/I61)</f>
        <v>-</v>
      </c>
    </row>
    <row r="62" spans="1:19" ht="15" customHeight="1" x14ac:dyDescent="0.25">
      <c r="A62" s="3"/>
      <c r="B62" s="69"/>
      <c r="D62" s="197" t="s">
        <v>41</v>
      </c>
      <c r="E62" s="105">
        <f>(SUM(E58:E61))</f>
        <v>0</v>
      </c>
      <c r="F62" s="106">
        <f>(SUM(F58:F61))</f>
        <v>0</v>
      </c>
      <c r="G62" s="104">
        <f>(SUM(G58:G61))</f>
        <v>0</v>
      </c>
      <c r="H62" s="104"/>
      <c r="I62" s="72">
        <f>SUM(I58:I61)</f>
        <v>0</v>
      </c>
      <c r="J62" s="5"/>
      <c r="K62" s="107">
        <f>(SUM(K58:K61))</f>
        <v>0</v>
      </c>
      <c r="L62" s="145">
        <f>(SUM(L58:L61))</f>
        <v>0</v>
      </c>
      <c r="M62" s="145"/>
      <c r="N62" s="197" t="s">
        <v>42</v>
      </c>
      <c r="O62" s="195" t="str">
        <f>IF(ISERROR(P62*1000),"-",P62*1000)</f>
        <v>-</v>
      </c>
      <c r="P62" s="193" t="str">
        <f t="shared" si="7"/>
        <v>-</v>
      </c>
      <c r="Q62" s="202"/>
      <c r="R62" s="194" t="str">
        <f>IF(ISERROR(S62*1000),"-",S62*1000)</f>
        <v>-</v>
      </c>
      <c r="S62" s="192" t="str">
        <f>IF(ISERROR(L62/I62),"-",L62/I62)</f>
        <v>-</v>
      </c>
    </row>
    <row r="63" spans="1:19" ht="25.5" customHeight="1" x14ac:dyDescent="0.25">
      <c r="A63" s="3"/>
      <c r="B63" s="344"/>
      <c r="C63" s="344"/>
      <c r="D63" s="197"/>
      <c r="E63" s="88"/>
      <c r="F63" s="88"/>
      <c r="G63" s="88"/>
      <c r="H63" s="88"/>
      <c r="I63" s="88"/>
      <c r="J63" s="3"/>
      <c r="K63" s="3"/>
      <c r="L63" s="3"/>
      <c r="M63" s="3"/>
      <c r="N63" s="199"/>
      <c r="O63" s="89"/>
      <c r="P63" s="3"/>
      <c r="Q63" s="3"/>
      <c r="R63" s="89"/>
      <c r="S63" s="3"/>
    </row>
    <row r="64" spans="1:19" x14ac:dyDescent="0.25">
      <c r="A64" s="343" t="s">
        <v>61</v>
      </c>
      <c r="B64" s="78" t="s">
        <v>51</v>
      </c>
      <c r="C64" s="181"/>
      <c r="D64" s="199"/>
      <c r="E64" s="93">
        <f>SUMIFS(plage_distance_parcourue_total,plage_moyen_de_transport,$A$64,plage_type_de_vehicule,$B64)</f>
        <v>0</v>
      </c>
      <c r="F64" s="94">
        <f>SUMIFS(plage_quantite_carburant_consomme_total,plage_moyen_de_transport,$A$64,plage_type_de_vehicule,$B64)</f>
        <v>0</v>
      </c>
      <c r="G64" s="73">
        <f>SUMIFS(plage_montant_depense,plage_moyen_de_transport,$A$64,plage_type_de_vehicule,$B64)</f>
        <v>0</v>
      </c>
      <c r="H64" s="88"/>
      <c r="I64" s="167">
        <f>SUMIFS(plage_nbre_passagers,plage_moyen_de_transport,$A$64,plage_type_de_vehicule,$B64)</f>
        <v>0</v>
      </c>
      <c r="J64" s="3"/>
      <c r="K64" s="70">
        <f>SUMIFS(plage_energie_consommee_total,plage_moyen_de_transport,$A$64,plage_type_de_vehicule,$B64)</f>
        <v>0</v>
      </c>
      <c r="L64" s="71">
        <f>SUMIFS(plage_emissions_de_ges_total,plage_moyen_de_transport,$A$64,plage_type_de_vehicule,$B64)</f>
        <v>0</v>
      </c>
      <c r="M64" s="89"/>
      <c r="N64" s="199"/>
      <c r="O64" s="70" t="str">
        <f>IF(ISERROR(P64*1000),"-",P64*1000)</f>
        <v>-</v>
      </c>
      <c r="P64" s="162" t="str">
        <f t="shared" ref="P64:P67" si="8">IF(ISERROR(L64/E64),"-",L64/E64)</f>
        <v>-</v>
      </c>
      <c r="Q64" s="203"/>
      <c r="R64" s="70" t="str">
        <f>IF(ISERROR(S64*1000),"-",S64*1000)</f>
        <v>-</v>
      </c>
      <c r="S64" s="162" t="str">
        <f>IF(ISERROR(L64/I64),"-",L64/I64)</f>
        <v>-</v>
      </c>
    </row>
    <row r="65" spans="1:20" ht="16.5" customHeight="1" x14ac:dyDescent="0.25">
      <c r="A65" s="343"/>
      <c r="B65" s="79" t="s">
        <v>52</v>
      </c>
      <c r="C65" s="182"/>
      <c r="D65" s="199"/>
      <c r="E65" s="93">
        <f>SUMIFS(plage_distance_parcourue_total,plage_moyen_de_transport,$A$64,plage_type_de_vehicule,$B65)</f>
        <v>0</v>
      </c>
      <c r="F65" s="155">
        <f>SUMIFS(plage_quantite_carburant_consomme_total,plage_moyen_de_transport,$A$64,plage_type_de_vehicule,$B65)</f>
        <v>0</v>
      </c>
      <c r="G65" s="95">
        <f>SUMIFS(plage_montant_depense,plage_moyen_de_transport,$A$64,plage_type_de_vehicule,$B65)</f>
        <v>0</v>
      </c>
      <c r="H65" s="88"/>
      <c r="I65" s="167">
        <f>SUMIFS(plage_nbre_passagers,plage_moyen_de_transport,$A$64,plage_type_de_vehicule,$B65)</f>
        <v>0</v>
      </c>
      <c r="J65" s="3"/>
      <c r="K65" s="70">
        <f>SUMIFS(plage_energie_consommee_total,plage_moyen_de_transport,$A$64,plage_type_de_vehicule,$B65)</f>
        <v>0</v>
      </c>
      <c r="L65" s="71">
        <f>SUMIFS(plage_emissions_de_ges_total,plage_moyen_de_transport,$A$64,plage_type_de_vehicule,$B65)</f>
        <v>0</v>
      </c>
      <c r="M65" s="89"/>
      <c r="N65" s="199"/>
      <c r="O65" s="70" t="str">
        <f>IF(ISERROR(P65*1000),"-",P65*1000)</f>
        <v>-</v>
      </c>
      <c r="P65" s="162" t="str">
        <f t="shared" si="8"/>
        <v>-</v>
      </c>
      <c r="Q65" s="203"/>
      <c r="R65" s="70" t="str">
        <f>IF(ISERROR(S65*1000),"-",S65*1000)</f>
        <v>-</v>
      </c>
      <c r="S65" s="162" t="str">
        <f>IF(ISERROR(L65/I65),"-",L65/I65)</f>
        <v>-</v>
      </c>
    </row>
    <row r="66" spans="1:20" ht="15" customHeight="1" x14ac:dyDescent="0.25">
      <c r="A66" s="343"/>
      <c r="B66" s="80" t="s">
        <v>53</v>
      </c>
      <c r="C66" s="183"/>
      <c r="D66" s="199"/>
      <c r="E66" s="93">
        <f>SUMIFS(plage_distance_parcourue_total,plage_moyen_de_transport,$A$64,plage_type_de_vehicule,$B66)</f>
        <v>0</v>
      </c>
      <c r="F66" s="158"/>
      <c r="G66" s="96"/>
      <c r="H66" s="166"/>
      <c r="I66" s="167">
        <f>SUMIFS(plage_nbre_passagers,plage_moyen_de_transport,$A$64,plage_type_de_vehicule,$B66)</f>
        <v>0</v>
      </c>
      <c r="J66" s="3"/>
      <c r="K66" s="70">
        <f>SUMIFS(plage_energie_consommee_total,plage_moyen_de_transport,$A$64,plage_type_de_vehicule,$B66)</f>
        <v>0</v>
      </c>
      <c r="L66" s="71">
        <f>SUMIFS(plage_emissions_de_ges_total,plage_moyen_de_transport,$A$64,plage_type_de_vehicule,$B66)</f>
        <v>0</v>
      </c>
      <c r="M66" s="89"/>
      <c r="N66" s="199"/>
      <c r="O66" s="246" t="str">
        <f>IF(ISERROR(P66*1000),"-",P66*1000)</f>
        <v>-</v>
      </c>
      <c r="P66" s="247" t="str">
        <f t="shared" si="8"/>
        <v>-</v>
      </c>
      <c r="Q66" s="203"/>
      <c r="R66" s="246" t="str">
        <f>IF(ISERROR(S66*1000),"-",S66*1000)</f>
        <v>-</v>
      </c>
      <c r="S66" s="247" t="str">
        <f>IF(ISERROR(L66/I66),"-",L66/I66)</f>
        <v>-</v>
      </c>
    </row>
    <row r="67" spans="1:20" ht="15" customHeight="1" x14ac:dyDescent="0.25">
      <c r="A67" s="2"/>
      <c r="B67" s="69"/>
      <c r="D67" s="197" t="s">
        <v>41</v>
      </c>
      <c r="E67" s="105">
        <f>SUM(E64:E66)</f>
        <v>0</v>
      </c>
      <c r="F67" s="106">
        <f>SUM(F64:F66)</f>
        <v>0</v>
      </c>
      <c r="G67" s="104">
        <f>SUM(G64:G66)</f>
        <v>0</v>
      </c>
      <c r="H67" s="104"/>
      <c r="I67" s="72">
        <f>SUM(I64:I66)</f>
        <v>0</v>
      </c>
      <c r="J67" s="5"/>
      <c r="K67" s="107">
        <f>SUM(K64:K66)</f>
        <v>0</v>
      </c>
      <c r="L67" s="145">
        <f>SUM(L64:L66)</f>
        <v>0</v>
      </c>
      <c r="M67" s="145"/>
      <c r="N67" s="197" t="s">
        <v>42</v>
      </c>
      <c r="O67" s="195" t="str">
        <f>IF(ISERROR(P67*1000),"-",P67*1000)</f>
        <v>-</v>
      </c>
      <c r="P67" s="193" t="str">
        <f t="shared" si="8"/>
        <v>-</v>
      </c>
      <c r="Q67" s="202"/>
      <c r="R67" s="194" t="str">
        <f>IF(ISERROR(S67*1000),"-",S67*1000)</f>
        <v>-</v>
      </c>
      <c r="S67" s="192" t="str">
        <f>IF(ISERROR(L67/I67),"-",L67/I67)</f>
        <v>-</v>
      </c>
    </row>
    <row r="68" spans="1:20" ht="18" customHeight="1" x14ac:dyDescent="0.25">
      <c r="A68" s="2"/>
      <c r="B68" s="69"/>
      <c r="C68" s="174"/>
      <c r="D68" s="197"/>
      <c r="E68" s="88"/>
      <c r="F68" s="88"/>
      <c r="G68" s="88"/>
      <c r="H68" s="88"/>
      <c r="I68" s="88"/>
      <c r="J68" s="3"/>
      <c r="K68" s="3"/>
      <c r="L68" s="3"/>
      <c r="M68" s="3"/>
      <c r="N68" s="199"/>
      <c r="O68" s="89"/>
      <c r="P68" s="3"/>
      <c r="Q68" s="3"/>
      <c r="R68" s="89"/>
      <c r="S68" s="3"/>
    </row>
    <row r="69" spans="1:20" x14ac:dyDescent="0.25">
      <c r="A69" s="340" t="s">
        <v>62</v>
      </c>
      <c r="B69" s="77" t="s">
        <v>63</v>
      </c>
      <c r="C69" s="175"/>
      <c r="D69" s="199"/>
      <c r="E69" s="93">
        <f>SUMIFS(plage_distance_parcourue_total,plage_moyen_de_transport,$B$69)</f>
        <v>0</v>
      </c>
      <c r="F69" s="156"/>
      <c r="G69" s="101"/>
      <c r="H69" s="88"/>
      <c r="I69" s="167">
        <f>SUMIFS(plage_nbre_passagers,plage_moyen_de_transport,$B$69)</f>
        <v>0</v>
      </c>
      <c r="J69" s="3"/>
      <c r="K69" s="70" t="str">
        <f t="shared" ref="K69:L71" si="9">"0"</f>
        <v>0</v>
      </c>
      <c r="L69" s="70" t="str">
        <f t="shared" si="9"/>
        <v>0</v>
      </c>
      <c r="M69" s="89"/>
      <c r="N69" s="199"/>
      <c r="O69" s="70" t="str">
        <f>"0"</f>
        <v>0</v>
      </c>
      <c r="P69" s="70" t="str">
        <f>"0"</f>
        <v>0</v>
      </c>
      <c r="Q69" s="204"/>
      <c r="R69" s="70" t="str">
        <f>"0"</f>
        <v>0</v>
      </c>
      <c r="S69" s="70" t="str">
        <f>"0"</f>
        <v>0</v>
      </c>
    </row>
    <row r="70" spans="1:20" x14ac:dyDescent="0.25">
      <c r="A70" s="341"/>
      <c r="B70" s="87" t="s">
        <v>64</v>
      </c>
      <c r="C70" s="176"/>
      <c r="D70" s="199"/>
      <c r="E70" s="93">
        <f>SUMIFS(plage_distance_parcourue_total,plage_moyen_de_transport,$B$70)</f>
        <v>0</v>
      </c>
      <c r="F70" s="157"/>
      <c r="G70" s="103"/>
      <c r="H70" s="88"/>
      <c r="I70" s="167">
        <f>SUMIFS(plage_nbre_passagers,plage_moyen_de_transport,$B$70)</f>
        <v>0</v>
      </c>
      <c r="J70" s="3"/>
      <c r="K70" s="70" t="str">
        <f t="shared" si="9"/>
        <v>0</v>
      </c>
      <c r="L70" s="70" t="str">
        <f t="shared" si="9"/>
        <v>0</v>
      </c>
      <c r="M70" s="89"/>
      <c r="N70" s="199"/>
      <c r="O70" s="70" t="str">
        <f>"0"</f>
        <v>0</v>
      </c>
      <c r="P70" s="70" t="str">
        <f>"0"</f>
        <v>0</v>
      </c>
      <c r="Q70" s="204"/>
      <c r="R70" s="70" t="str">
        <f>"0"</f>
        <v>0</v>
      </c>
      <c r="S70" s="70" t="str">
        <f>"0"</f>
        <v>0</v>
      </c>
    </row>
    <row r="71" spans="1:20" x14ac:dyDescent="0.25">
      <c r="D71" s="197" t="s">
        <v>41</v>
      </c>
      <c r="E71" s="105">
        <f>SUM(E69:E70)</f>
        <v>0</v>
      </c>
      <c r="F71" s="106"/>
      <c r="G71" s="104"/>
      <c r="H71" s="104"/>
      <c r="I71" s="72">
        <f>SUM(I69:I70)</f>
        <v>0</v>
      </c>
      <c r="J71" s="5"/>
      <c r="K71" s="107" t="str">
        <f t="shared" si="9"/>
        <v>0</v>
      </c>
      <c r="L71" s="145" t="str">
        <f t="shared" si="9"/>
        <v>0</v>
      </c>
      <c r="M71" s="145"/>
      <c r="N71" s="197" t="s">
        <v>42</v>
      </c>
      <c r="O71" s="195" t="str">
        <f>"0 kgCO2éq./km"</f>
        <v>0 kgCO2éq./km</v>
      </c>
      <c r="P71" s="193" t="str">
        <f>"0 tCO2éq./km"</f>
        <v>0 tCO2éq./km</v>
      </c>
      <c r="Q71" s="202"/>
      <c r="R71" s="194" t="str">
        <f>"0 kgCO2éq./pers."</f>
        <v>0 kgCO2éq./pers.</v>
      </c>
      <c r="S71" s="192" t="str">
        <f>"0 tCO2éq./pers."</f>
        <v>0 tCO2éq./pers.</v>
      </c>
    </row>
    <row r="72" spans="1:20" ht="15.75" thickBot="1" x14ac:dyDescent="0.3">
      <c r="D72" s="199"/>
      <c r="E72" s="88"/>
      <c r="F72" s="88"/>
      <c r="G72" s="88"/>
      <c r="H72" s="88"/>
      <c r="I72" s="88"/>
      <c r="J72" s="3"/>
      <c r="K72" s="3"/>
      <c r="L72" s="3"/>
      <c r="M72" s="3"/>
      <c r="N72" s="3"/>
      <c r="P72" s="3"/>
      <c r="Q72" s="3"/>
      <c r="S72" s="3"/>
    </row>
    <row r="73" spans="1:20" ht="20.25" thickTop="1" thickBot="1" x14ac:dyDescent="0.3">
      <c r="D73" s="196" t="s">
        <v>65</v>
      </c>
      <c r="E73" s="160">
        <f>total_km_autobus+total_km_avion+total_km_covoiturage_trad+total_km_covoiturage_autre+total_km_train+total_km_métro+total_km_taxi_trad+total_km_taxi_autre+total_km_location_trad+total_km_location_autre+total_km_personnel_trad+total_km_personnel_autre+total_km_zero_emission</f>
        <v>0</v>
      </c>
      <c r="F73" s="108">
        <f>F15+F24+F39+F44+F50+F56+F62+F67</f>
        <v>0</v>
      </c>
      <c r="G73" s="161">
        <f>G39+G44+G50+G56+G62+G67</f>
        <v>0</v>
      </c>
      <c r="H73" s="161"/>
      <c r="I73" s="164">
        <f>I6+I11+I15+I24+I33+I39+I44+I50+I56+I62+I67+I71</f>
        <v>0</v>
      </c>
      <c r="J73" s="109"/>
      <c r="K73" s="110">
        <f>K6+K11+K15+K24+K33+K39+K44+K50+K56+K62+K67</f>
        <v>0</v>
      </c>
      <c r="L73" s="146">
        <f>L6+L11+L15+L24+L33+L39+L44+L50+L56+L62+L67</f>
        <v>0</v>
      </c>
      <c r="M73" s="170"/>
      <c r="N73" s="196" t="s">
        <v>66</v>
      </c>
      <c r="O73" s="190" t="str">
        <f>IF(ISERROR(P73*1000),"-",P73*1000)</f>
        <v>-</v>
      </c>
      <c r="P73" s="225" t="str">
        <f>IF(ISERROR(L73/E73),"-",L73/E73)</f>
        <v>-</v>
      </c>
      <c r="Q73" s="205"/>
      <c r="R73" s="226" t="str">
        <f>IF(ISERROR(S73*1000),"-",S73*1000)</f>
        <v>-</v>
      </c>
      <c r="S73" s="189" t="str">
        <f>IF(ISERROR(L73/I73),"-",L73/I73)</f>
        <v>-</v>
      </c>
      <c r="T73" s="188"/>
    </row>
    <row r="74" spans="1:20" x14ac:dyDescent="0.25">
      <c r="A74" s="8"/>
      <c r="B74" s="8"/>
      <c r="C74" s="187"/>
    </row>
  </sheetData>
  <mergeCells count="23">
    <mergeCell ref="B1:I1"/>
    <mergeCell ref="A4:A5"/>
    <mergeCell ref="A64:A66"/>
    <mergeCell ref="A8:A10"/>
    <mergeCell ref="A31:A32"/>
    <mergeCell ref="B45:C45"/>
    <mergeCell ref="B52:C52"/>
    <mergeCell ref="A69:A70"/>
    <mergeCell ref="A17:A18"/>
    <mergeCell ref="A26:A28"/>
    <mergeCell ref="B63:C63"/>
    <mergeCell ref="B12:C12"/>
    <mergeCell ref="A35:A38"/>
    <mergeCell ref="A41:A43"/>
    <mergeCell ref="A58:A61"/>
    <mergeCell ref="A46:A49"/>
    <mergeCell ref="A13:A14"/>
    <mergeCell ref="A21:A23"/>
    <mergeCell ref="A53:A55"/>
    <mergeCell ref="B20:C20"/>
    <mergeCell ref="B57:C57"/>
    <mergeCell ref="B40:C40"/>
    <mergeCell ref="B34:C34"/>
  </mergeCells>
  <pageMargins left="0.70866141732283472" right="0.70866141732283472" top="0.55118110236220474" bottom="0.55118110236220474" header="0.31496062992125984" footer="0.31496062992125984"/>
  <pageSetup scale="32" orientation="landscape" r:id="rId1"/>
  <headerFooter>
    <oddFooter>&amp;L&amp;"Arial,Normal"&amp;6Ministère de l’Environnement, de la Lutte contre les changements climatiques, de la Faune et des Parcs&amp;R&amp;D</oddFooter>
  </headerFooter>
  <colBreaks count="1" manualBreakCount="1">
    <brk id="19"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
  <sheetViews>
    <sheetView topLeftCell="A30" zoomScaleNormal="100" zoomScaleSheetLayoutView="130" zoomScalePageLayoutView="50" workbookViewId="0">
      <selection activeCell="C4" sqref="C4"/>
    </sheetView>
  </sheetViews>
  <sheetFormatPr baseColWidth="10" defaultColWidth="11.42578125" defaultRowHeight="15" x14ac:dyDescent="0.25"/>
  <cols>
    <col min="1" max="1" width="31.140625" style="1" customWidth="1"/>
    <col min="2" max="2" width="26.5703125" style="1" customWidth="1"/>
    <col min="3" max="3" width="23.42578125" style="1" customWidth="1"/>
    <col min="4" max="4" width="28.7109375" style="1" customWidth="1"/>
    <col min="5" max="5" width="22.28515625" style="1" customWidth="1"/>
    <col min="6" max="6" width="22.5703125" style="1" customWidth="1"/>
    <col min="7" max="7" width="21.42578125" style="1" customWidth="1"/>
    <col min="8" max="16384" width="11.42578125" style="1"/>
  </cols>
  <sheetData>
    <row r="1" spans="1:9" ht="45.75" customHeight="1" x14ac:dyDescent="0.25">
      <c r="B1" s="339" t="s">
        <v>0</v>
      </c>
      <c r="C1" s="339"/>
      <c r="D1" s="339"/>
      <c r="E1" s="339"/>
      <c r="F1" s="339"/>
      <c r="G1" s="339"/>
      <c r="H1" s="339"/>
      <c r="I1" s="339"/>
    </row>
    <row r="2" spans="1:9" ht="23.25" customHeight="1" x14ac:dyDescent="0.3">
      <c r="C2" s="281"/>
    </row>
    <row r="3" spans="1:9" ht="65.25" customHeight="1" x14ac:dyDescent="0.3">
      <c r="B3" s="357" t="s">
        <v>67</v>
      </c>
      <c r="C3" s="357"/>
      <c r="D3" s="357"/>
      <c r="E3" s="357"/>
    </row>
    <row r="4" spans="1:9" ht="34.5" customHeight="1" thickBot="1" x14ac:dyDescent="0.3">
      <c r="B4" s="235" t="s">
        <v>68</v>
      </c>
      <c r="C4" s="235" t="s">
        <v>213</v>
      </c>
      <c r="D4" s="171"/>
      <c r="E4" s="234" t="s">
        <v>70</v>
      </c>
    </row>
    <row r="5" spans="1:9" ht="30" customHeight="1" x14ac:dyDescent="0.25">
      <c r="A5" s="346"/>
      <c r="B5" s="354" t="s">
        <v>71</v>
      </c>
      <c r="C5" s="358" t="s">
        <v>48</v>
      </c>
      <c r="D5" s="119" t="s">
        <v>72</v>
      </c>
      <c r="E5" s="67"/>
      <c r="G5" s="14"/>
    </row>
    <row r="6" spans="1:9" ht="34.5" customHeight="1" thickBot="1" x14ac:dyDescent="0.3">
      <c r="A6" s="346"/>
      <c r="B6" s="355"/>
      <c r="C6" s="359"/>
      <c r="D6" s="120" t="s">
        <v>73</v>
      </c>
      <c r="E6" s="118"/>
      <c r="F6" s="236"/>
    </row>
    <row r="7" spans="1:9" ht="24.75" customHeight="1" x14ac:dyDescent="0.25">
      <c r="A7" s="346"/>
      <c r="B7" s="355"/>
      <c r="C7" s="358" t="s">
        <v>49</v>
      </c>
      <c r="D7" s="119" t="s">
        <v>72</v>
      </c>
      <c r="E7" s="67"/>
      <c r="F7" s="237"/>
    </row>
    <row r="8" spans="1:9" ht="30" customHeight="1" thickBot="1" x14ac:dyDescent="0.3">
      <c r="A8" s="346"/>
      <c r="B8" s="356"/>
      <c r="C8" s="359"/>
      <c r="D8" s="121" t="s">
        <v>73</v>
      </c>
      <c r="E8" s="68"/>
      <c r="F8" s="236"/>
    </row>
    <row r="9" spans="1:9" ht="21" customHeight="1" x14ac:dyDescent="0.25">
      <c r="B9" s="347" t="s">
        <v>57</v>
      </c>
      <c r="C9" s="348"/>
      <c r="D9" s="119" t="s">
        <v>74</v>
      </c>
      <c r="E9" s="67"/>
    </row>
    <row r="10" spans="1:9" ht="22.5" customHeight="1" thickBot="1" x14ac:dyDescent="0.3">
      <c r="B10" s="349"/>
      <c r="C10" s="350"/>
      <c r="D10" s="121" t="s">
        <v>75</v>
      </c>
      <c r="E10" s="68"/>
    </row>
    <row r="11" spans="1:9" ht="28.5" customHeight="1" thickBot="1" x14ac:dyDescent="0.3">
      <c r="B11" s="351" t="s">
        <v>76</v>
      </c>
      <c r="C11" s="352"/>
      <c r="D11" s="353"/>
      <c r="E11" s="200">
        <f>(E5/VLOOKUP(C4,Prix_moyen_essence,2,FALSE)/l_km_vehicule_leger)+(E6/VLOOKUP(C4,Prix_moyen_diesel,2,FALSE)/l_km_vehicule_leger)+(E7/VLOOKUP(C4,Prix_moyen_essence,2,FALSE)/l_km_camion_leger)+(E8/VLOOKUP(C4,Prix_moyen_diesel,2,FALSE)/l_km_camion_leger)+((E9-E10*taxi_tarif_depart)*taxi_ajustement_tarif_temps/(taxi_tarif_km*taxi_pourboire))</f>
        <v>0</v>
      </c>
      <c r="F11" s="2" t="s">
        <v>77</v>
      </c>
    </row>
  </sheetData>
  <mergeCells count="8">
    <mergeCell ref="B1:I1"/>
    <mergeCell ref="A5:A8"/>
    <mergeCell ref="B9:C10"/>
    <mergeCell ref="B11:D11"/>
    <mergeCell ref="B5:B8"/>
    <mergeCell ref="B3:E3"/>
    <mergeCell ref="C7:C8"/>
    <mergeCell ref="C5:C6"/>
  </mergeCells>
  <pageMargins left="0.70866141732283472" right="0.70866141732283472" top="0.55118110236220474" bottom="0.55118110236220474" header="0.31496062992125984" footer="0.31496062992125984"/>
  <pageSetup scale="46" orientation="portrait" r:id="rId1"/>
  <headerFooter>
    <oddFooter>&amp;L&amp;"Arial,Normal"&amp;6Ministère de l’Environnement, de la Lutte contre les changements climatiques, de la Faune et des Parcs&amp;R&amp;"Arial,Normal"&amp;6&amp;D</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Conversion!$B$116:$B$131</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50"/>
  <sheetViews>
    <sheetView topLeftCell="B1" zoomScaleNormal="100" zoomScaleSheetLayoutView="100" zoomScalePageLayoutView="130" workbookViewId="0">
      <selection activeCell="C149" sqref="C149:D149"/>
    </sheetView>
  </sheetViews>
  <sheetFormatPr baseColWidth="10" defaultColWidth="13.5703125" defaultRowHeight="12.75" x14ac:dyDescent="0.2"/>
  <cols>
    <col min="1" max="1" width="10.85546875" style="16" hidden="1" customWidth="1"/>
    <col min="2" max="2" width="31.42578125" style="16" customWidth="1"/>
    <col min="3" max="3" width="21.140625" style="17" customWidth="1"/>
    <col min="4" max="4" width="18.140625" style="16" customWidth="1"/>
    <col min="5" max="5" width="16.85546875" style="16" customWidth="1"/>
    <col min="6" max="6" width="29.85546875" style="16" customWidth="1"/>
    <col min="7" max="7" width="22.28515625" style="16" customWidth="1"/>
    <col min="8" max="8" width="14.7109375" style="16" customWidth="1"/>
    <col min="9" max="9" width="30.5703125" style="16" customWidth="1"/>
    <col min="10" max="10" width="16.140625" style="16" customWidth="1"/>
    <col min="11" max="11" width="19.5703125" style="16" customWidth="1"/>
    <col min="12" max="12" width="13.5703125" style="16"/>
    <col min="13" max="13" width="9.28515625" style="16" customWidth="1"/>
    <col min="14" max="256" width="13.5703125" style="16"/>
    <col min="257" max="257" width="3.7109375" style="16" customWidth="1"/>
    <col min="258" max="258" width="40.42578125" style="16" customWidth="1"/>
    <col min="259" max="259" width="24.42578125" style="16" customWidth="1"/>
    <col min="260" max="260" width="13.5703125" style="16" customWidth="1"/>
    <col min="261" max="261" width="13.5703125" style="16"/>
    <col min="262" max="262" width="4.140625" style="16" customWidth="1"/>
    <col min="263" max="512" width="13.5703125" style="16"/>
    <col min="513" max="513" width="3.7109375" style="16" customWidth="1"/>
    <col min="514" max="514" width="40.42578125" style="16" customWidth="1"/>
    <col min="515" max="515" width="24.42578125" style="16" customWidth="1"/>
    <col min="516" max="516" width="13.5703125" style="16" customWidth="1"/>
    <col min="517" max="517" width="13.5703125" style="16"/>
    <col min="518" max="518" width="4.140625" style="16" customWidth="1"/>
    <col min="519" max="768" width="13.5703125" style="16"/>
    <col min="769" max="769" width="3.7109375" style="16" customWidth="1"/>
    <col min="770" max="770" width="40.42578125" style="16" customWidth="1"/>
    <col min="771" max="771" width="24.42578125" style="16" customWidth="1"/>
    <col min="772" max="772" width="13.5703125" style="16" customWidth="1"/>
    <col min="773" max="773" width="13.5703125" style="16"/>
    <col min="774" max="774" width="4.140625" style="16" customWidth="1"/>
    <col min="775" max="1024" width="13.5703125" style="16"/>
    <col min="1025" max="1025" width="3.7109375" style="16" customWidth="1"/>
    <col min="1026" max="1026" width="40.42578125" style="16" customWidth="1"/>
    <col min="1027" max="1027" width="24.42578125" style="16" customWidth="1"/>
    <col min="1028" max="1028" width="13.5703125" style="16" customWidth="1"/>
    <col min="1029" max="1029" width="13.5703125" style="16"/>
    <col min="1030" max="1030" width="4.140625" style="16" customWidth="1"/>
    <col min="1031" max="1280" width="13.5703125" style="16"/>
    <col min="1281" max="1281" width="3.7109375" style="16" customWidth="1"/>
    <col min="1282" max="1282" width="40.42578125" style="16" customWidth="1"/>
    <col min="1283" max="1283" width="24.42578125" style="16" customWidth="1"/>
    <col min="1284" max="1284" width="13.5703125" style="16" customWidth="1"/>
    <col min="1285" max="1285" width="13.5703125" style="16"/>
    <col min="1286" max="1286" width="4.140625" style="16" customWidth="1"/>
    <col min="1287" max="1536" width="13.5703125" style="16"/>
    <col min="1537" max="1537" width="3.7109375" style="16" customWidth="1"/>
    <col min="1538" max="1538" width="40.42578125" style="16" customWidth="1"/>
    <col min="1539" max="1539" width="24.42578125" style="16" customWidth="1"/>
    <col min="1540" max="1540" width="13.5703125" style="16" customWidth="1"/>
    <col min="1541" max="1541" width="13.5703125" style="16"/>
    <col min="1542" max="1542" width="4.140625" style="16" customWidth="1"/>
    <col min="1543" max="1792" width="13.5703125" style="16"/>
    <col min="1793" max="1793" width="3.7109375" style="16" customWidth="1"/>
    <col min="1794" max="1794" width="40.42578125" style="16" customWidth="1"/>
    <col min="1795" max="1795" width="24.42578125" style="16" customWidth="1"/>
    <col min="1796" max="1796" width="13.5703125" style="16" customWidth="1"/>
    <col min="1797" max="1797" width="13.5703125" style="16"/>
    <col min="1798" max="1798" width="4.140625" style="16" customWidth="1"/>
    <col min="1799" max="2048" width="13.5703125" style="16"/>
    <col min="2049" max="2049" width="3.7109375" style="16" customWidth="1"/>
    <col min="2050" max="2050" width="40.42578125" style="16" customWidth="1"/>
    <col min="2051" max="2051" width="24.42578125" style="16" customWidth="1"/>
    <col min="2052" max="2052" width="13.5703125" style="16" customWidth="1"/>
    <col min="2053" max="2053" width="13.5703125" style="16"/>
    <col min="2054" max="2054" width="4.140625" style="16" customWidth="1"/>
    <col min="2055" max="2304" width="13.5703125" style="16"/>
    <col min="2305" max="2305" width="3.7109375" style="16" customWidth="1"/>
    <col min="2306" max="2306" width="40.42578125" style="16" customWidth="1"/>
    <col min="2307" max="2307" width="24.42578125" style="16" customWidth="1"/>
    <col min="2308" max="2308" width="13.5703125" style="16" customWidth="1"/>
    <col min="2309" max="2309" width="13.5703125" style="16"/>
    <col min="2310" max="2310" width="4.140625" style="16" customWidth="1"/>
    <col min="2311" max="2560" width="13.5703125" style="16"/>
    <col min="2561" max="2561" width="3.7109375" style="16" customWidth="1"/>
    <col min="2562" max="2562" width="40.42578125" style="16" customWidth="1"/>
    <col min="2563" max="2563" width="24.42578125" style="16" customWidth="1"/>
    <col min="2564" max="2564" width="13.5703125" style="16" customWidth="1"/>
    <col min="2565" max="2565" width="13.5703125" style="16"/>
    <col min="2566" max="2566" width="4.140625" style="16" customWidth="1"/>
    <col min="2567" max="2816" width="13.5703125" style="16"/>
    <col min="2817" max="2817" width="3.7109375" style="16" customWidth="1"/>
    <col min="2818" max="2818" width="40.42578125" style="16" customWidth="1"/>
    <col min="2819" max="2819" width="24.42578125" style="16" customWidth="1"/>
    <col min="2820" max="2820" width="13.5703125" style="16" customWidth="1"/>
    <col min="2821" max="2821" width="13.5703125" style="16"/>
    <col min="2822" max="2822" width="4.140625" style="16" customWidth="1"/>
    <col min="2823" max="3072" width="13.5703125" style="16"/>
    <col min="3073" max="3073" width="3.7109375" style="16" customWidth="1"/>
    <col min="3074" max="3074" width="40.42578125" style="16" customWidth="1"/>
    <col min="3075" max="3075" width="24.42578125" style="16" customWidth="1"/>
    <col min="3076" max="3076" width="13.5703125" style="16" customWidth="1"/>
    <col min="3077" max="3077" width="13.5703125" style="16"/>
    <col min="3078" max="3078" width="4.140625" style="16" customWidth="1"/>
    <col min="3079" max="3328" width="13.5703125" style="16"/>
    <col min="3329" max="3329" width="3.7109375" style="16" customWidth="1"/>
    <col min="3330" max="3330" width="40.42578125" style="16" customWidth="1"/>
    <col min="3331" max="3331" width="24.42578125" style="16" customWidth="1"/>
    <col min="3332" max="3332" width="13.5703125" style="16" customWidth="1"/>
    <col min="3333" max="3333" width="13.5703125" style="16"/>
    <col min="3334" max="3334" width="4.140625" style="16" customWidth="1"/>
    <col min="3335" max="3584" width="13.5703125" style="16"/>
    <col min="3585" max="3585" width="3.7109375" style="16" customWidth="1"/>
    <col min="3586" max="3586" width="40.42578125" style="16" customWidth="1"/>
    <col min="3587" max="3587" width="24.42578125" style="16" customWidth="1"/>
    <col min="3588" max="3588" width="13.5703125" style="16" customWidth="1"/>
    <col min="3589" max="3589" width="13.5703125" style="16"/>
    <col min="3590" max="3590" width="4.140625" style="16" customWidth="1"/>
    <col min="3591" max="3840" width="13.5703125" style="16"/>
    <col min="3841" max="3841" width="3.7109375" style="16" customWidth="1"/>
    <col min="3842" max="3842" width="40.42578125" style="16" customWidth="1"/>
    <col min="3843" max="3843" width="24.42578125" style="16" customWidth="1"/>
    <col min="3844" max="3844" width="13.5703125" style="16" customWidth="1"/>
    <col min="3845" max="3845" width="13.5703125" style="16"/>
    <col min="3846" max="3846" width="4.140625" style="16" customWidth="1"/>
    <col min="3847" max="4096" width="13.5703125" style="16"/>
    <col min="4097" max="4097" width="3.7109375" style="16" customWidth="1"/>
    <col min="4098" max="4098" width="40.42578125" style="16" customWidth="1"/>
    <col min="4099" max="4099" width="24.42578125" style="16" customWidth="1"/>
    <col min="4100" max="4100" width="13.5703125" style="16" customWidth="1"/>
    <col min="4101" max="4101" width="13.5703125" style="16"/>
    <col min="4102" max="4102" width="4.140625" style="16" customWidth="1"/>
    <col min="4103" max="4352" width="13.5703125" style="16"/>
    <col min="4353" max="4353" width="3.7109375" style="16" customWidth="1"/>
    <col min="4354" max="4354" width="40.42578125" style="16" customWidth="1"/>
    <col min="4355" max="4355" width="24.42578125" style="16" customWidth="1"/>
    <col min="4356" max="4356" width="13.5703125" style="16" customWidth="1"/>
    <col min="4357" max="4357" width="13.5703125" style="16"/>
    <col min="4358" max="4358" width="4.140625" style="16" customWidth="1"/>
    <col min="4359" max="4608" width="13.5703125" style="16"/>
    <col min="4609" max="4609" width="3.7109375" style="16" customWidth="1"/>
    <col min="4610" max="4610" width="40.42578125" style="16" customWidth="1"/>
    <col min="4611" max="4611" width="24.42578125" style="16" customWidth="1"/>
    <col min="4612" max="4612" width="13.5703125" style="16" customWidth="1"/>
    <col min="4613" max="4613" width="13.5703125" style="16"/>
    <col min="4614" max="4614" width="4.140625" style="16" customWidth="1"/>
    <col min="4615" max="4864" width="13.5703125" style="16"/>
    <col min="4865" max="4865" width="3.7109375" style="16" customWidth="1"/>
    <col min="4866" max="4866" width="40.42578125" style="16" customWidth="1"/>
    <col min="4867" max="4867" width="24.42578125" style="16" customWidth="1"/>
    <col min="4868" max="4868" width="13.5703125" style="16" customWidth="1"/>
    <col min="4869" max="4869" width="13.5703125" style="16"/>
    <col min="4870" max="4870" width="4.140625" style="16" customWidth="1"/>
    <col min="4871" max="5120" width="13.5703125" style="16"/>
    <col min="5121" max="5121" width="3.7109375" style="16" customWidth="1"/>
    <col min="5122" max="5122" width="40.42578125" style="16" customWidth="1"/>
    <col min="5123" max="5123" width="24.42578125" style="16" customWidth="1"/>
    <col min="5124" max="5124" width="13.5703125" style="16" customWidth="1"/>
    <col min="5125" max="5125" width="13.5703125" style="16"/>
    <col min="5126" max="5126" width="4.140625" style="16" customWidth="1"/>
    <col min="5127" max="5376" width="13.5703125" style="16"/>
    <col min="5377" max="5377" width="3.7109375" style="16" customWidth="1"/>
    <col min="5378" max="5378" width="40.42578125" style="16" customWidth="1"/>
    <col min="5379" max="5379" width="24.42578125" style="16" customWidth="1"/>
    <col min="5380" max="5380" width="13.5703125" style="16" customWidth="1"/>
    <col min="5381" max="5381" width="13.5703125" style="16"/>
    <col min="5382" max="5382" width="4.140625" style="16" customWidth="1"/>
    <col min="5383" max="5632" width="13.5703125" style="16"/>
    <col min="5633" max="5633" width="3.7109375" style="16" customWidth="1"/>
    <col min="5634" max="5634" width="40.42578125" style="16" customWidth="1"/>
    <col min="5635" max="5635" width="24.42578125" style="16" customWidth="1"/>
    <col min="5636" max="5636" width="13.5703125" style="16" customWidth="1"/>
    <col min="5637" max="5637" width="13.5703125" style="16"/>
    <col min="5638" max="5638" width="4.140625" style="16" customWidth="1"/>
    <col min="5639" max="5888" width="13.5703125" style="16"/>
    <col min="5889" max="5889" width="3.7109375" style="16" customWidth="1"/>
    <col min="5890" max="5890" width="40.42578125" style="16" customWidth="1"/>
    <col min="5891" max="5891" width="24.42578125" style="16" customWidth="1"/>
    <col min="5892" max="5892" width="13.5703125" style="16" customWidth="1"/>
    <col min="5893" max="5893" width="13.5703125" style="16"/>
    <col min="5894" max="5894" width="4.140625" style="16" customWidth="1"/>
    <col min="5895" max="6144" width="13.5703125" style="16"/>
    <col min="6145" max="6145" width="3.7109375" style="16" customWidth="1"/>
    <col min="6146" max="6146" width="40.42578125" style="16" customWidth="1"/>
    <col min="6147" max="6147" width="24.42578125" style="16" customWidth="1"/>
    <col min="6148" max="6148" width="13.5703125" style="16" customWidth="1"/>
    <col min="6149" max="6149" width="13.5703125" style="16"/>
    <col min="6150" max="6150" width="4.140625" style="16" customWidth="1"/>
    <col min="6151" max="6400" width="13.5703125" style="16"/>
    <col min="6401" max="6401" width="3.7109375" style="16" customWidth="1"/>
    <col min="6402" max="6402" width="40.42578125" style="16" customWidth="1"/>
    <col min="6403" max="6403" width="24.42578125" style="16" customWidth="1"/>
    <col min="6404" max="6404" width="13.5703125" style="16" customWidth="1"/>
    <col min="6405" max="6405" width="13.5703125" style="16"/>
    <col min="6406" max="6406" width="4.140625" style="16" customWidth="1"/>
    <col min="6407" max="6656" width="13.5703125" style="16"/>
    <col min="6657" max="6657" width="3.7109375" style="16" customWidth="1"/>
    <col min="6658" max="6658" width="40.42578125" style="16" customWidth="1"/>
    <col min="6659" max="6659" width="24.42578125" style="16" customWidth="1"/>
    <col min="6660" max="6660" width="13.5703125" style="16" customWidth="1"/>
    <col min="6661" max="6661" width="13.5703125" style="16"/>
    <col min="6662" max="6662" width="4.140625" style="16" customWidth="1"/>
    <col min="6663" max="6912" width="13.5703125" style="16"/>
    <col min="6913" max="6913" width="3.7109375" style="16" customWidth="1"/>
    <col min="6914" max="6914" width="40.42578125" style="16" customWidth="1"/>
    <col min="6915" max="6915" width="24.42578125" style="16" customWidth="1"/>
    <col min="6916" max="6916" width="13.5703125" style="16" customWidth="1"/>
    <col min="6917" max="6917" width="13.5703125" style="16"/>
    <col min="6918" max="6918" width="4.140625" style="16" customWidth="1"/>
    <col min="6919" max="7168" width="13.5703125" style="16"/>
    <col min="7169" max="7169" width="3.7109375" style="16" customWidth="1"/>
    <col min="7170" max="7170" width="40.42578125" style="16" customWidth="1"/>
    <col min="7171" max="7171" width="24.42578125" style="16" customWidth="1"/>
    <col min="7172" max="7172" width="13.5703125" style="16" customWidth="1"/>
    <col min="7173" max="7173" width="13.5703125" style="16"/>
    <col min="7174" max="7174" width="4.140625" style="16" customWidth="1"/>
    <col min="7175" max="7424" width="13.5703125" style="16"/>
    <col min="7425" max="7425" width="3.7109375" style="16" customWidth="1"/>
    <col min="7426" max="7426" width="40.42578125" style="16" customWidth="1"/>
    <col min="7427" max="7427" width="24.42578125" style="16" customWidth="1"/>
    <col min="7428" max="7428" width="13.5703125" style="16" customWidth="1"/>
    <col min="7429" max="7429" width="13.5703125" style="16"/>
    <col min="7430" max="7430" width="4.140625" style="16" customWidth="1"/>
    <col min="7431" max="7680" width="13.5703125" style="16"/>
    <col min="7681" max="7681" width="3.7109375" style="16" customWidth="1"/>
    <col min="7682" max="7682" width="40.42578125" style="16" customWidth="1"/>
    <col min="7683" max="7683" width="24.42578125" style="16" customWidth="1"/>
    <col min="7684" max="7684" width="13.5703125" style="16" customWidth="1"/>
    <col min="7685" max="7685" width="13.5703125" style="16"/>
    <col min="7686" max="7686" width="4.140625" style="16" customWidth="1"/>
    <col min="7687" max="7936" width="13.5703125" style="16"/>
    <col min="7937" max="7937" width="3.7109375" style="16" customWidth="1"/>
    <col min="7938" max="7938" width="40.42578125" style="16" customWidth="1"/>
    <col min="7939" max="7939" width="24.42578125" style="16" customWidth="1"/>
    <col min="7940" max="7940" width="13.5703125" style="16" customWidth="1"/>
    <col min="7941" max="7941" width="13.5703125" style="16"/>
    <col min="7942" max="7942" width="4.140625" style="16" customWidth="1"/>
    <col min="7943" max="8192" width="13.5703125" style="16"/>
    <col min="8193" max="8193" width="3.7109375" style="16" customWidth="1"/>
    <col min="8194" max="8194" width="40.42578125" style="16" customWidth="1"/>
    <col min="8195" max="8195" width="24.42578125" style="16" customWidth="1"/>
    <col min="8196" max="8196" width="13.5703125" style="16" customWidth="1"/>
    <col min="8197" max="8197" width="13.5703125" style="16"/>
    <col min="8198" max="8198" width="4.140625" style="16" customWidth="1"/>
    <col min="8199" max="8448" width="13.5703125" style="16"/>
    <col min="8449" max="8449" width="3.7109375" style="16" customWidth="1"/>
    <col min="8450" max="8450" width="40.42578125" style="16" customWidth="1"/>
    <col min="8451" max="8451" width="24.42578125" style="16" customWidth="1"/>
    <col min="8452" max="8452" width="13.5703125" style="16" customWidth="1"/>
    <col min="8453" max="8453" width="13.5703125" style="16"/>
    <col min="8454" max="8454" width="4.140625" style="16" customWidth="1"/>
    <col min="8455" max="8704" width="13.5703125" style="16"/>
    <col min="8705" max="8705" width="3.7109375" style="16" customWidth="1"/>
    <col min="8706" max="8706" width="40.42578125" style="16" customWidth="1"/>
    <col min="8707" max="8707" width="24.42578125" style="16" customWidth="1"/>
    <col min="8708" max="8708" width="13.5703125" style="16" customWidth="1"/>
    <col min="8709" max="8709" width="13.5703125" style="16"/>
    <col min="8710" max="8710" width="4.140625" style="16" customWidth="1"/>
    <col min="8711" max="8960" width="13.5703125" style="16"/>
    <col min="8961" max="8961" width="3.7109375" style="16" customWidth="1"/>
    <col min="8962" max="8962" width="40.42578125" style="16" customWidth="1"/>
    <col min="8963" max="8963" width="24.42578125" style="16" customWidth="1"/>
    <col min="8964" max="8964" width="13.5703125" style="16" customWidth="1"/>
    <col min="8965" max="8965" width="13.5703125" style="16"/>
    <col min="8966" max="8966" width="4.140625" style="16" customWidth="1"/>
    <col min="8967" max="9216" width="13.5703125" style="16"/>
    <col min="9217" max="9217" width="3.7109375" style="16" customWidth="1"/>
    <col min="9218" max="9218" width="40.42578125" style="16" customWidth="1"/>
    <col min="9219" max="9219" width="24.42578125" style="16" customWidth="1"/>
    <col min="9220" max="9220" width="13.5703125" style="16" customWidth="1"/>
    <col min="9221" max="9221" width="13.5703125" style="16"/>
    <col min="9222" max="9222" width="4.140625" style="16" customWidth="1"/>
    <col min="9223" max="9472" width="13.5703125" style="16"/>
    <col min="9473" max="9473" width="3.7109375" style="16" customWidth="1"/>
    <col min="9474" max="9474" width="40.42578125" style="16" customWidth="1"/>
    <col min="9475" max="9475" width="24.42578125" style="16" customWidth="1"/>
    <col min="9476" max="9476" width="13.5703125" style="16" customWidth="1"/>
    <col min="9477" max="9477" width="13.5703125" style="16"/>
    <col min="9478" max="9478" width="4.140625" style="16" customWidth="1"/>
    <col min="9479" max="9728" width="13.5703125" style="16"/>
    <col min="9729" max="9729" width="3.7109375" style="16" customWidth="1"/>
    <col min="9730" max="9730" width="40.42578125" style="16" customWidth="1"/>
    <col min="9731" max="9731" width="24.42578125" style="16" customWidth="1"/>
    <col min="9732" max="9732" width="13.5703125" style="16" customWidth="1"/>
    <col min="9733" max="9733" width="13.5703125" style="16"/>
    <col min="9734" max="9734" width="4.140625" style="16" customWidth="1"/>
    <col min="9735" max="9984" width="13.5703125" style="16"/>
    <col min="9985" max="9985" width="3.7109375" style="16" customWidth="1"/>
    <col min="9986" max="9986" width="40.42578125" style="16" customWidth="1"/>
    <col min="9987" max="9987" width="24.42578125" style="16" customWidth="1"/>
    <col min="9988" max="9988" width="13.5703125" style="16" customWidth="1"/>
    <col min="9989" max="9989" width="13.5703125" style="16"/>
    <col min="9990" max="9990" width="4.140625" style="16" customWidth="1"/>
    <col min="9991" max="10240" width="13.5703125" style="16"/>
    <col min="10241" max="10241" width="3.7109375" style="16" customWidth="1"/>
    <col min="10242" max="10242" width="40.42578125" style="16" customWidth="1"/>
    <col min="10243" max="10243" width="24.42578125" style="16" customWidth="1"/>
    <col min="10244" max="10244" width="13.5703125" style="16" customWidth="1"/>
    <col min="10245" max="10245" width="13.5703125" style="16"/>
    <col min="10246" max="10246" width="4.140625" style="16" customWidth="1"/>
    <col min="10247" max="10496" width="13.5703125" style="16"/>
    <col min="10497" max="10497" width="3.7109375" style="16" customWidth="1"/>
    <col min="10498" max="10498" width="40.42578125" style="16" customWidth="1"/>
    <col min="10499" max="10499" width="24.42578125" style="16" customWidth="1"/>
    <col min="10500" max="10500" width="13.5703125" style="16" customWidth="1"/>
    <col min="10501" max="10501" width="13.5703125" style="16"/>
    <col min="10502" max="10502" width="4.140625" style="16" customWidth="1"/>
    <col min="10503" max="10752" width="13.5703125" style="16"/>
    <col min="10753" max="10753" width="3.7109375" style="16" customWidth="1"/>
    <col min="10754" max="10754" width="40.42578125" style="16" customWidth="1"/>
    <col min="10755" max="10755" width="24.42578125" style="16" customWidth="1"/>
    <col min="10756" max="10756" width="13.5703125" style="16" customWidth="1"/>
    <col min="10757" max="10757" width="13.5703125" style="16"/>
    <col min="10758" max="10758" width="4.140625" style="16" customWidth="1"/>
    <col min="10759" max="11008" width="13.5703125" style="16"/>
    <col min="11009" max="11009" width="3.7109375" style="16" customWidth="1"/>
    <col min="11010" max="11010" width="40.42578125" style="16" customWidth="1"/>
    <col min="11011" max="11011" width="24.42578125" style="16" customWidth="1"/>
    <col min="11012" max="11012" width="13.5703125" style="16" customWidth="1"/>
    <col min="11013" max="11013" width="13.5703125" style="16"/>
    <col min="11014" max="11014" width="4.140625" style="16" customWidth="1"/>
    <col min="11015" max="11264" width="13.5703125" style="16"/>
    <col min="11265" max="11265" width="3.7109375" style="16" customWidth="1"/>
    <col min="11266" max="11266" width="40.42578125" style="16" customWidth="1"/>
    <col min="11267" max="11267" width="24.42578125" style="16" customWidth="1"/>
    <col min="11268" max="11268" width="13.5703125" style="16" customWidth="1"/>
    <col min="11269" max="11269" width="13.5703125" style="16"/>
    <col min="11270" max="11270" width="4.140625" style="16" customWidth="1"/>
    <col min="11271" max="11520" width="13.5703125" style="16"/>
    <col min="11521" max="11521" width="3.7109375" style="16" customWidth="1"/>
    <col min="11522" max="11522" width="40.42578125" style="16" customWidth="1"/>
    <col min="11523" max="11523" width="24.42578125" style="16" customWidth="1"/>
    <col min="11524" max="11524" width="13.5703125" style="16" customWidth="1"/>
    <col min="11525" max="11525" width="13.5703125" style="16"/>
    <col min="11526" max="11526" width="4.140625" style="16" customWidth="1"/>
    <col min="11527" max="11776" width="13.5703125" style="16"/>
    <col min="11777" max="11777" width="3.7109375" style="16" customWidth="1"/>
    <col min="11778" max="11778" width="40.42578125" style="16" customWidth="1"/>
    <col min="11779" max="11779" width="24.42578125" style="16" customWidth="1"/>
    <col min="11780" max="11780" width="13.5703125" style="16" customWidth="1"/>
    <col min="11781" max="11781" width="13.5703125" style="16"/>
    <col min="11782" max="11782" width="4.140625" style="16" customWidth="1"/>
    <col min="11783" max="12032" width="13.5703125" style="16"/>
    <col min="12033" max="12033" width="3.7109375" style="16" customWidth="1"/>
    <col min="12034" max="12034" width="40.42578125" style="16" customWidth="1"/>
    <col min="12035" max="12035" width="24.42578125" style="16" customWidth="1"/>
    <col min="12036" max="12036" width="13.5703125" style="16" customWidth="1"/>
    <col min="12037" max="12037" width="13.5703125" style="16"/>
    <col min="12038" max="12038" width="4.140625" style="16" customWidth="1"/>
    <col min="12039" max="12288" width="13.5703125" style="16"/>
    <col min="12289" max="12289" width="3.7109375" style="16" customWidth="1"/>
    <col min="12290" max="12290" width="40.42578125" style="16" customWidth="1"/>
    <col min="12291" max="12291" width="24.42578125" style="16" customWidth="1"/>
    <col min="12292" max="12292" width="13.5703125" style="16" customWidth="1"/>
    <col min="12293" max="12293" width="13.5703125" style="16"/>
    <col min="12294" max="12294" width="4.140625" style="16" customWidth="1"/>
    <col min="12295" max="12544" width="13.5703125" style="16"/>
    <col min="12545" max="12545" width="3.7109375" style="16" customWidth="1"/>
    <col min="12546" max="12546" width="40.42578125" style="16" customWidth="1"/>
    <col min="12547" max="12547" width="24.42578125" style="16" customWidth="1"/>
    <col min="12548" max="12548" width="13.5703125" style="16" customWidth="1"/>
    <col min="12549" max="12549" width="13.5703125" style="16"/>
    <col min="12550" max="12550" width="4.140625" style="16" customWidth="1"/>
    <col min="12551" max="12800" width="13.5703125" style="16"/>
    <col min="12801" max="12801" width="3.7109375" style="16" customWidth="1"/>
    <col min="12802" max="12802" width="40.42578125" style="16" customWidth="1"/>
    <col min="12803" max="12803" width="24.42578125" style="16" customWidth="1"/>
    <col min="12804" max="12804" width="13.5703125" style="16" customWidth="1"/>
    <col min="12805" max="12805" width="13.5703125" style="16"/>
    <col min="12806" max="12806" width="4.140625" style="16" customWidth="1"/>
    <col min="12807" max="13056" width="13.5703125" style="16"/>
    <col min="13057" max="13057" width="3.7109375" style="16" customWidth="1"/>
    <col min="13058" max="13058" width="40.42578125" style="16" customWidth="1"/>
    <col min="13059" max="13059" width="24.42578125" style="16" customWidth="1"/>
    <col min="13060" max="13060" width="13.5703125" style="16" customWidth="1"/>
    <col min="13061" max="13061" width="13.5703125" style="16"/>
    <col min="13062" max="13062" width="4.140625" style="16" customWidth="1"/>
    <col min="13063" max="13312" width="13.5703125" style="16"/>
    <col min="13313" max="13313" width="3.7109375" style="16" customWidth="1"/>
    <col min="13314" max="13314" width="40.42578125" style="16" customWidth="1"/>
    <col min="13315" max="13315" width="24.42578125" style="16" customWidth="1"/>
    <col min="13316" max="13316" width="13.5703125" style="16" customWidth="1"/>
    <col min="13317" max="13317" width="13.5703125" style="16"/>
    <col min="13318" max="13318" width="4.140625" style="16" customWidth="1"/>
    <col min="13319" max="13568" width="13.5703125" style="16"/>
    <col min="13569" max="13569" width="3.7109375" style="16" customWidth="1"/>
    <col min="13570" max="13570" width="40.42578125" style="16" customWidth="1"/>
    <col min="13571" max="13571" width="24.42578125" style="16" customWidth="1"/>
    <col min="13572" max="13572" width="13.5703125" style="16" customWidth="1"/>
    <col min="13573" max="13573" width="13.5703125" style="16"/>
    <col min="13574" max="13574" width="4.140625" style="16" customWidth="1"/>
    <col min="13575" max="13824" width="13.5703125" style="16"/>
    <col min="13825" max="13825" width="3.7109375" style="16" customWidth="1"/>
    <col min="13826" max="13826" width="40.42578125" style="16" customWidth="1"/>
    <col min="13827" max="13827" width="24.42578125" style="16" customWidth="1"/>
    <col min="13828" max="13828" width="13.5703125" style="16" customWidth="1"/>
    <col min="13829" max="13829" width="13.5703125" style="16"/>
    <col min="13830" max="13830" width="4.140625" style="16" customWidth="1"/>
    <col min="13831" max="14080" width="13.5703125" style="16"/>
    <col min="14081" max="14081" width="3.7109375" style="16" customWidth="1"/>
    <col min="14082" max="14082" width="40.42578125" style="16" customWidth="1"/>
    <col min="14083" max="14083" width="24.42578125" style="16" customWidth="1"/>
    <col min="14084" max="14084" width="13.5703125" style="16" customWidth="1"/>
    <col min="14085" max="14085" width="13.5703125" style="16"/>
    <col min="14086" max="14086" width="4.140625" style="16" customWidth="1"/>
    <col min="14087" max="14336" width="13.5703125" style="16"/>
    <col min="14337" max="14337" width="3.7109375" style="16" customWidth="1"/>
    <col min="14338" max="14338" width="40.42578125" style="16" customWidth="1"/>
    <col min="14339" max="14339" width="24.42578125" style="16" customWidth="1"/>
    <col min="14340" max="14340" width="13.5703125" style="16" customWidth="1"/>
    <col min="14341" max="14341" width="13.5703125" style="16"/>
    <col min="14342" max="14342" width="4.140625" style="16" customWidth="1"/>
    <col min="14343" max="14592" width="13.5703125" style="16"/>
    <col min="14593" max="14593" width="3.7109375" style="16" customWidth="1"/>
    <col min="14594" max="14594" width="40.42578125" style="16" customWidth="1"/>
    <col min="14595" max="14595" width="24.42578125" style="16" customWidth="1"/>
    <col min="14596" max="14596" width="13.5703125" style="16" customWidth="1"/>
    <col min="14597" max="14597" width="13.5703125" style="16"/>
    <col min="14598" max="14598" width="4.140625" style="16" customWidth="1"/>
    <col min="14599" max="14848" width="13.5703125" style="16"/>
    <col min="14849" max="14849" width="3.7109375" style="16" customWidth="1"/>
    <col min="14850" max="14850" width="40.42578125" style="16" customWidth="1"/>
    <col min="14851" max="14851" width="24.42578125" style="16" customWidth="1"/>
    <col min="14852" max="14852" width="13.5703125" style="16" customWidth="1"/>
    <col min="14853" max="14853" width="13.5703125" style="16"/>
    <col min="14854" max="14854" width="4.140625" style="16" customWidth="1"/>
    <col min="14855" max="15104" width="13.5703125" style="16"/>
    <col min="15105" max="15105" width="3.7109375" style="16" customWidth="1"/>
    <col min="15106" max="15106" width="40.42578125" style="16" customWidth="1"/>
    <col min="15107" max="15107" width="24.42578125" style="16" customWidth="1"/>
    <col min="15108" max="15108" width="13.5703125" style="16" customWidth="1"/>
    <col min="15109" max="15109" width="13.5703125" style="16"/>
    <col min="15110" max="15110" width="4.140625" style="16" customWidth="1"/>
    <col min="15111" max="15360" width="13.5703125" style="16"/>
    <col min="15361" max="15361" width="3.7109375" style="16" customWidth="1"/>
    <col min="15362" max="15362" width="40.42578125" style="16" customWidth="1"/>
    <col min="15363" max="15363" width="24.42578125" style="16" customWidth="1"/>
    <col min="15364" max="15364" width="13.5703125" style="16" customWidth="1"/>
    <col min="15365" max="15365" width="13.5703125" style="16"/>
    <col min="15366" max="15366" width="4.140625" style="16" customWidth="1"/>
    <col min="15367" max="15616" width="13.5703125" style="16"/>
    <col min="15617" max="15617" width="3.7109375" style="16" customWidth="1"/>
    <col min="15618" max="15618" width="40.42578125" style="16" customWidth="1"/>
    <col min="15619" max="15619" width="24.42578125" style="16" customWidth="1"/>
    <col min="15620" max="15620" width="13.5703125" style="16" customWidth="1"/>
    <col min="15621" max="15621" width="13.5703125" style="16"/>
    <col min="15622" max="15622" width="4.140625" style="16" customWidth="1"/>
    <col min="15623" max="15872" width="13.5703125" style="16"/>
    <col min="15873" max="15873" width="3.7109375" style="16" customWidth="1"/>
    <col min="15874" max="15874" width="40.42578125" style="16" customWidth="1"/>
    <col min="15875" max="15875" width="24.42578125" style="16" customWidth="1"/>
    <col min="15876" max="15876" width="13.5703125" style="16" customWidth="1"/>
    <col min="15877" max="15877" width="13.5703125" style="16"/>
    <col min="15878" max="15878" width="4.140625" style="16" customWidth="1"/>
    <col min="15879" max="16128" width="13.5703125" style="16"/>
    <col min="16129" max="16129" width="3.7109375" style="16" customWidth="1"/>
    <col min="16130" max="16130" width="40.42578125" style="16" customWidth="1"/>
    <col min="16131" max="16131" width="24.42578125" style="16" customWidth="1"/>
    <col min="16132" max="16132" width="13.5703125" style="16" customWidth="1"/>
    <col min="16133" max="16133" width="13.5703125" style="16"/>
    <col min="16134" max="16134" width="4.140625" style="16" customWidth="1"/>
    <col min="16135" max="16384" width="13.5703125" style="16"/>
  </cols>
  <sheetData>
    <row r="1" spans="2:12" ht="42.6" customHeight="1" x14ac:dyDescent="0.25">
      <c r="B1" s="1"/>
      <c r="C1" s="339" t="s">
        <v>0</v>
      </c>
      <c r="D1" s="339"/>
      <c r="E1" s="339"/>
      <c r="F1" s="339"/>
      <c r="G1" s="339"/>
      <c r="H1" s="339"/>
      <c r="I1" s="339"/>
      <c r="J1" s="339"/>
      <c r="K1" s="333"/>
      <c r="L1" s="333"/>
    </row>
    <row r="2" spans="2:12" ht="66.75" customHeight="1" x14ac:dyDescent="0.35">
      <c r="B2" s="222" t="s">
        <v>78</v>
      </c>
      <c r="C2" s="221"/>
      <c r="D2" s="221"/>
    </row>
    <row r="3" spans="2:12" ht="25.5" customHeight="1" thickBot="1" x14ac:dyDescent="0.3">
      <c r="B3" s="201" t="s">
        <v>79</v>
      </c>
    </row>
    <row r="4" spans="2:12" ht="17.25" thickBot="1" x14ac:dyDescent="0.25">
      <c r="B4" s="18" t="s">
        <v>80</v>
      </c>
      <c r="C4" s="19" t="s">
        <v>81</v>
      </c>
      <c r="D4" s="20" t="s">
        <v>82</v>
      </c>
      <c r="E4" s="21" t="s">
        <v>83</v>
      </c>
      <c r="F4" s="21" t="s">
        <v>84</v>
      </c>
      <c r="G4" s="21" t="s">
        <v>85</v>
      </c>
      <c r="H4" s="21" t="s">
        <v>86</v>
      </c>
      <c r="I4" s="21" t="s">
        <v>87</v>
      </c>
      <c r="J4" s="22" t="s">
        <v>88</v>
      </c>
      <c r="K4" s="23" t="s">
        <v>89</v>
      </c>
      <c r="L4" s="24" t="s">
        <v>90</v>
      </c>
    </row>
    <row r="5" spans="2:12" x14ac:dyDescent="0.2">
      <c r="B5" s="25" t="s">
        <v>91</v>
      </c>
      <c r="C5" s="26" t="s">
        <v>92</v>
      </c>
      <c r="D5" s="29">
        <v>33.450000000000003</v>
      </c>
      <c r="E5" s="299">
        <v>3.3450000000000001E-2</v>
      </c>
      <c r="F5" s="27">
        <v>2307.3000000000002</v>
      </c>
      <c r="G5" s="28">
        <v>0.14000000000000001</v>
      </c>
      <c r="H5" s="28">
        <v>2.1999999999999999E-2</v>
      </c>
      <c r="I5" s="27">
        <f>F5+25*G5+298*H5</f>
        <v>2317.3560000000002</v>
      </c>
      <c r="J5" s="28">
        <f>I5/1000</f>
        <v>2.3173560000000002</v>
      </c>
      <c r="K5" s="30">
        <f>J5/1000</f>
        <v>2.317356E-3</v>
      </c>
      <c r="L5" s="31">
        <f>J5/E5</f>
        <v>69.278206278026914</v>
      </c>
    </row>
    <row r="6" spans="2:12" x14ac:dyDescent="0.2">
      <c r="B6" s="25" t="s">
        <v>93</v>
      </c>
      <c r="C6" s="26" t="s">
        <v>92</v>
      </c>
      <c r="D6" s="29">
        <v>33.450000000000003</v>
      </c>
      <c r="E6" s="299">
        <v>3.3450000000000001E-2</v>
      </c>
      <c r="F6" s="27">
        <v>2307.3000000000002</v>
      </c>
      <c r="G6" s="28">
        <v>0.14000000000000001</v>
      </c>
      <c r="H6" s="28">
        <v>2.1999999999999999E-2</v>
      </c>
      <c r="I6" s="27">
        <f t="shared" ref="I6:I8" si="0">F6+25*G6+298*H6</f>
        <v>2317.3560000000002</v>
      </c>
      <c r="J6" s="28">
        <f t="shared" ref="J6:J8" si="1">I6/1000</f>
        <v>2.3173560000000002</v>
      </c>
      <c r="K6" s="30">
        <f t="shared" ref="K6:K7" si="2">J6/1000</f>
        <v>2.317356E-3</v>
      </c>
      <c r="L6" s="31">
        <f t="shared" ref="L6:L8" si="3">J6/E6</f>
        <v>69.278206278026914</v>
      </c>
    </row>
    <row r="7" spans="2:12" x14ac:dyDescent="0.2">
      <c r="B7" s="32" t="s">
        <v>94</v>
      </c>
      <c r="C7" s="26" t="s">
        <v>92</v>
      </c>
      <c r="D7" s="29">
        <v>38.35</v>
      </c>
      <c r="E7" s="299">
        <v>3.8350000000000002E-2</v>
      </c>
      <c r="F7" s="27">
        <v>2680.5</v>
      </c>
      <c r="G7" s="28">
        <v>5.0999999999999997E-2</v>
      </c>
      <c r="H7" s="28">
        <v>0.22</v>
      </c>
      <c r="I7" s="27">
        <f t="shared" si="0"/>
        <v>2747.335</v>
      </c>
      <c r="J7" s="28">
        <f t="shared" si="1"/>
        <v>2.7473350000000001</v>
      </c>
      <c r="K7" s="30">
        <f t="shared" si="2"/>
        <v>2.7473350000000001E-3</v>
      </c>
      <c r="L7" s="31">
        <f t="shared" si="3"/>
        <v>71.638461538461542</v>
      </c>
    </row>
    <row r="8" spans="2:12" ht="13.5" thickBot="1" x14ac:dyDescent="0.25">
      <c r="B8" s="33" t="s">
        <v>95</v>
      </c>
      <c r="C8" s="34" t="s">
        <v>92</v>
      </c>
      <c r="D8" s="37">
        <v>38.35</v>
      </c>
      <c r="E8" s="300">
        <v>3.8350000000000002E-2</v>
      </c>
      <c r="F8" s="35">
        <v>2680.5</v>
      </c>
      <c r="G8" s="36">
        <v>6.8000000000000005E-2</v>
      </c>
      <c r="H8" s="36">
        <v>0.22</v>
      </c>
      <c r="I8" s="35">
        <f t="shared" si="0"/>
        <v>2747.7599999999998</v>
      </c>
      <c r="J8" s="36">
        <f t="shared" si="1"/>
        <v>2.74776</v>
      </c>
      <c r="K8" s="38">
        <f>J8/1000</f>
        <v>2.7477600000000001E-3</v>
      </c>
      <c r="L8" s="316">
        <f t="shared" si="3"/>
        <v>71.649543676662319</v>
      </c>
    </row>
    <row r="10" spans="2:12" x14ac:dyDescent="0.2">
      <c r="B10" s="317" t="s">
        <v>206</v>
      </c>
    </row>
    <row r="11" spans="2:12" x14ac:dyDescent="0.2">
      <c r="B11" s="63"/>
    </row>
    <row r="12" spans="2:12" ht="16.5" thickBot="1" x14ac:dyDescent="0.3">
      <c r="B12" s="201" t="s">
        <v>96</v>
      </c>
    </row>
    <row r="13" spans="2:12" ht="16.5" thickBot="1" x14ac:dyDescent="0.25">
      <c r="B13" s="43" t="s">
        <v>97</v>
      </c>
      <c r="C13" s="44" t="s">
        <v>81</v>
      </c>
      <c r="D13" s="45" t="s">
        <v>98</v>
      </c>
      <c r="E13" s="45" t="s">
        <v>99</v>
      </c>
      <c r="F13" s="46" t="s">
        <v>100</v>
      </c>
      <c r="G13" s="47" t="s">
        <v>101</v>
      </c>
    </row>
    <row r="14" spans="2:12" ht="15" x14ac:dyDescent="0.3">
      <c r="B14" s="276" t="s">
        <v>102</v>
      </c>
      <c r="C14" s="41" t="s">
        <v>103</v>
      </c>
      <c r="D14" s="48">
        <f>l_km_vehicule_leger*kg_CO2eq_essence_vehicule_leger</f>
        <v>0.21273328080000001</v>
      </c>
      <c r="E14" s="49">
        <f t="shared" ref="E14:E26" si="4">D14/1000</f>
        <v>2.127332808E-4</v>
      </c>
      <c r="F14" s="50">
        <f>kgCO2eq_GJ_essence_vehicule_leger</f>
        <v>69.278206278026914</v>
      </c>
      <c r="G14" s="51">
        <f>kgCO2eq_km_vehicule_leger_essence/F14</f>
        <v>3.0707099999999999E-3</v>
      </c>
      <c r="H14" s="297"/>
    </row>
    <row r="15" spans="2:12" ht="15" x14ac:dyDescent="0.3">
      <c r="B15" s="277" t="s">
        <v>104</v>
      </c>
      <c r="C15" s="213" t="s">
        <v>103</v>
      </c>
      <c r="D15" s="214">
        <f>l_km_vehicule_leger*kg_CO2eq_diesel_vehicule_leger</f>
        <v>0.25220535299999997</v>
      </c>
      <c r="E15" s="215">
        <f t="shared" si="4"/>
        <v>2.5220535299999997E-4</v>
      </c>
      <c r="F15" s="216">
        <f>kgCO2eq_GJ_diesel_vehicule_leger</f>
        <v>71.638461538461542</v>
      </c>
      <c r="G15" s="217">
        <f>kgCO2eq_km_vehicule_leger_diesel/F15</f>
        <v>3.5205299999999996E-3</v>
      </c>
      <c r="H15" s="297"/>
    </row>
    <row r="16" spans="2:12" ht="15" x14ac:dyDescent="0.3">
      <c r="B16" s="278" t="s">
        <v>105</v>
      </c>
      <c r="C16" s="213" t="s">
        <v>103</v>
      </c>
      <c r="D16" s="52">
        <f>l_km_camion_leger*J6</f>
        <v>0.31747777199999999</v>
      </c>
      <c r="E16" s="53">
        <f t="shared" si="4"/>
        <v>3.1747777199999999E-4</v>
      </c>
      <c r="F16" s="54">
        <f>L6</f>
        <v>69.278206278026914</v>
      </c>
      <c r="G16" s="55">
        <f>kgCO2eq_km_camion_leger_essence/F16</f>
        <v>4.5826499999999997E-3</v>
      </c>
      <c r="H16" s="297"/>
    </row>
    <row r="17" spans="2:8" ht="15" x14ac:dyDescent="0.3">
      <c r="B17" s="278" t="s">
        <v>106</v>
      </c>
      <c r="C17" s="213" t="s">
        <v>103</v>
      </c>
      <c r="D17" s="52">
        <f>l_km_camion_leger*J8</f>
        <v>0.37644311999999996</v>
      </c>
      <c r="E17" s="53">
        <f t="shared" si="4"/>
        <v>3.7644311999999997E-4</v>
      </c>
      <c r="F17" s="54">
        <f>L8</f>
        <v>71.649543676662319</v>
      </c>
      <c r="G17" s="55">
        <f>kgCO2eq_km_camion_leger_diesel/F17</f>
        <v>5.2539499999999994E-3</v>
      </c>
      <c r="H17" s="297"/>
    </row>
    <row r="18" spans="2:8" ht="16.5" customHeight="1" x14ac:dyDescent="0.3">
      <c r="B18" s="278" t="s">
        <v>107</v>
      </c>
      <c r="C18" s="213" t="s">
        <v>103</v>
      </c>
      <c r="D18" s="52">
        <f>D71</f>
        <v>0.12166118999999999</v>
      </c>
      <c r="E18" s="53">
        <f t="shared" si="4"/>
        <v>1.2166118999999999E-4</v>
      </c>
      <c r="F18" s="54">
        <f>F14</f>
        <v>69.278206278026914</v>
      </c>
      <c r="G18" s="55">
        <f>D18/F18</f>
        <v>1.7561249999999997E-3</v>
      </c>
      <c r="H18" s="297"/>
    </row>
    <row r="19" spans="2:8" ht="17.25" customHeight="1" x14ac:dyDescent="0.3">
      <c r="B19" s="303" t="s">
        <v>108</v>
      </c>
      <c r="C19" s="213" t="s">
        <v>103</v>
      </c>
      <c r="D19" s="52">
        <f>D80</f>
        <v>5.492133720000001E-2</v>
      </c>
      <c r="E19" s="53">
        <f t="shared" si="4"/>
        <v>5.492133720000001E-5</v>
      </c>
      <c r="F19" s="54">
        <f>F14</f>
        <v>69.278206278026914</v>
      </c>
      <c r="G19" s="55">
        <f>F92</f>
        <v>2.55039E-3</v>
      </c>
      <c r="H19" s="297"/>
    </row>
    <row r="20" spans="2:8" ht="15" x14ac:dyDescent="0.3">
      <c r="B20" s="278" t="s">
        <v>56</v>
      </c>
      <c r="C20" s="42" t="s">
        <v>109</v>
      </c>
      <c r="D20" s="330">
        <v>5.3999999999999998E-5</v>
      </c>
      <c r="E20" s="53">
        <f t="shared" si="4"/>
        <v>5.4E-8</v>
      </c>
      <c r="F20" s="304">
        <f>0.416666666666667*0+0.53</f>
        <v>0.53</v>
      </c>
      <c r="G20" s="55">
        <f>kgCO2eq_km_metro/F20</f>
        <v>1.0188679245283018E-4</v>
      </c>
      <c r="H20" s="297"/>
    </row>
    <row r="21" spans="2:8" ht="15" x14ac:dyDescent="0.3">
      <c r="B21" s="278" t="s">
        <v>28</v>
      </c>
      <c r="C21" s="42" t="s">
        <v>109</v>
      </c>
      <c r="D21" s="330">
        <f>0.06</f>
        <v>0.06</v>
      </c>
      <c r="E21" s="53">
        <f t="shared" si="4"/>
        <v>5.9999999999999995E-5</v>
      </c>
      <c r="F21" s="304">
        <f>71.6384615384615*0+71.14</f>
        <v>71.14</v>
      </c>
      <c r="G21" s="55">
        <f>kgCO2eq_km_autobus_urbain/F21</f>
        <v>8.4340736575766093E-4</v>
      </c>
      <c r="H21" s="297"/>
    </row>
    <row r="22" spans="2:8" ht="15" x14ac:dyDescent="0.3">
      <c r="B22" s="278" t="s">
        <v>110</v>
      </c>
      <c r="C22" s="42" t="s">
        <v>109</v>
      </c>
      <c r="D22" s="330">
        <f>0.06</f>
        <v>0.06</v>
      </c>
      <c r="E22" s="53">
        <f t="shared" si="4"/>
        <v>5.9999999999999995E-5</v>
      </c>
      <c r="F22" s="304">
        <f>71.6384615384615*0+71.14</f>
        <v>71.14</v>
      </c>
      <c r="G22" s="55">
        <f>kgCO2eq_km_autobus_interurbain/F22</f>
        <v>8.4340736575766093E-4</v>
      </c>
      <c r="H22" s="297"/>
    </row>
    <row r="23" spans="2:8" ht="15" x14ac:dyDescent="0.3">
      <c r="B23" s="278" t="s">
        <v>55</v>
      </c>
      <c r="C23" s="42" t="s">
        <v>109</v>
      </c>
      <c r="D23" s="330">
        <f>0.11</f>
        <v>0.11</v>
      </c>
      <c r="E23" s="53">
        <f t="shared" si="4"/>
        <v>1.1E-4</v>
      </c>
      <c r="F23" s="304">
        <v>77.989999999999995</v>
      </c>
      <c r="G23" s="55">
        <f>kgCO2eq_km_train/F23</f>
        <v>1.4104372355430185E-3</v>
      </c>
      <c r="H23" s="297"/>
    </row>
    <row r="24" spans="2:8" ht="15" x14ac:dyDescent="0.3">
      <c r="B24" s="303" t="s">
        <v>203</v>
      </c>
      <c r="C24" s="42" t="s">
        <v>109</v>
      </c>
      <c r="D24" s="330">
        <f>0.11319</f>
        <v>0.11319</v>
      </c>
      <c r="E24" s="53">
        <f t="shared" si="4"/>
        <v>1.1319000000000001E-4</v>
      </c>
      <c r="F24" s="304">
        <v>73.051610978520287</v>
      </c>
      <c r="G24" s="55">
        <f>kgCO2eq_km_avion_longue_distance/F24</f>
        <v>1.549452482756086E-3</v>
      </c>
      <c r="H24" s="297"/>
    </row>
    <row r="25" spans="2:8" ht="20.25" customHeight="1" x14ac:dyDescent="0.3">
      <c r="B25" s="303" t="s">
        <v>202</v>
      </c>
      <c r="C25" s="42" t="s">
        <v>109</v>
      </c>
      <c r="D25" s="330">
        <f>0.097</f>
        <v>9.7000000000000003E-2</v>
      </c>
      <c r="E25" s="53">
        <f t="shared" si="4"/>
        <v>9.7E-5</v>
      </c>
      <c r="F25" s="304">
        <v>73.051610978520287</v>
      </c>
      <c r="G25" s="55">
        <f>kgCO2eq_avion_moyenne_distance/F25</f>
        <v>1.3278283490356069E-3</v>
      </c>
      <c r="H25" s="297"/>
    </row>
    <row r="26" spans="2:8" ht="20.25" customHeight="1" thickBot="1" x14ac:dyDescent="0.35">
      <c r="B26" s="306" t="s">
        <v>111</v>
      </c>
      <c r="C26" s="218" t="s">
        <v>109</v>
      </c>
      <c r="D26" s="331">
        <f>0.17147</f>
        <v>0.17147000000000001</v>
      </c>
      <c r="E26" s="219">
        <f t="shared" si="4"/>
        <v>1.7147000000000001E-4</v>
      </c>
      <c r="F26" s="305">
        <v>73.051610978520287</v>
      </c>
      <c r="G26" s="220">
        <f>kgCO2eq_avion_courte_distance/F26</f>
        <v>2.3472446083416033E-3</v>
      </c>
      <c r="H26" s="297"/>
    </row>
    <row r="27" spans="2:8" ht="18" customHeight="1" x14ac:dyDescent="0.2">
      <c r="B27" s="64" t="s">
        <v>112</v>
      </c>
      <c r="C27" s="16"/>
    </row>
    <row r="28" spans="2:8" ht="18" customHeight="1" x14ac:dyDescent="0.2">
      <c r="B28" s="212" t="s">
        <v>207</v>
      </c>
      <c r="C28" s="16"/>
      <c r="H28" s="211"/>
    </row>
    <row r="29" spans="2:8" ht="20.25" customHeight="1" x14ac:dyDescent="0.2">
      <c r="B29" s="280" t="s">
        <v>208</v>
      </c>
      <c r="C29" s="279"/>
    </row>
    <row r="30" spans="2:8" s="223" customFormat="1" x14ac:dyDescent="0.2"/>
    <row r="31" spans="2:8" ht="24" customHeight="1" x14ac:dyDescent="0.25">
      <c r="B31" s="222" t="s">
        <v>113</v>
      </c>
      <c r="C31" s="16"/>
    </row>
    <row r="32" spans="2:8" x14ac:dyDescent="0.2">
      <c r="C32" s="16"/>
    </row>
    <row r="34" spans="2:11" ht="15.75" x14ac:dyDescent="0.2">
      <c r="B34" s="294" t="s">
        <v>114</v>
      </c>
      <c r="C34" s="58"/>
      <c r="D34" s="58"/>
      <c r="E34" s="58"/>
    </row>
    <row r="35" spans="2:11" x14ac:dyDescent="0.2">
      <c r="B35" s="58"/>
      <c r="C35" s="59" t="s">
        <v>115</v>
      </c>
      <c r="D35" s="59" t="s">
        <v>116</v>
      </c>
      <c r="E35" s="58"/>
    </row>
    <row r="36" spans="2:11" s="211" customFormat="1" x14ac:dyDescent="0.2">
      <c r="B36" s="309" t="s">
        <v>117</v>
      </c>
      <c r="C36" s="315">
        <v>9.18</v>
      </c>
      <c r="D36" s="309">
        <f>C36/100</f>
        <v>9.1799999999999993E-2</v>
      </c>
      <c r="E36" s="224"/>
    </row>
    <row r="37" spans="2:11" s="211" customFormat="1" ht="28.5" customHeight="1" x14ac:dyDescent="0.2">
      <c r="B37" s="309" t="s">
        <v>118</v>
      </c>
      <c r="C37" s="315">
        <v>13.7</v>
      </c>
      <c r="D37" s="318">
        <f>C37/100</f>
        <v>0.13699999999999998</v>
      </c>
      <c r="E37" s="224"/>
    </row>
    <row r="38" spans="2:11" s="211" customFormat="1" ht="20.25" customHeight="1" x14ac:dyDescent="0.2">
      <c r="B38" s="309" t="s">
        <v>119</v>
      </c>
      <c r="C38" s="315">
        <v>5.25</v>
      </c>
      <c r="D38" s="318">
        <f>C38/100</f>
        <v>5.2499999999999998E-2</v>
      </c>
      <c r="E38" s="224"/>
    </row>
    <row r="39" spans="2:11" s="211" customFormat="1" ht="19.5" customHeight="1" x14ac:dyDescent="0.2">
      <c r="B39" s="309" t="s">
        <v>120</v>
      </c>
      <c r="C39" s="315">
        <v>2.37</v>
      </c>
      <c r="D39" s="318">
        <f>C39/100</f>
        <v>2.3700000000000002E-2</v>
      </c>
      <c r="E39" s="224"/>
    </row>
    <row r="40" spans="2:11" ht="12" customHeight="1" x14ac:dyDescent="0.2">
      <c r="B40" s="58"/>
      <c r="C40" s="58"/>
      <c r="D40" s="58"/>
      <c r="E40" s="58"/>
    </row>
    <row r="41" spans="2:11" ht="15" customHeight="1" x14ac:dyDescent="0.2">
      <c r="B41" s="15" t="s">
        <v>121</v>
      </c>
      <c r="C41" s="58"/>
      <c r="D41" s="58"/>
      <c r="E41" s="58"/>
    </row>
    <row r="42" spans="2:11" ht="15" customHeight="1" x14ac:dyDescent="0.2">
      <c r="B42" s="298" t="s">
        <v>122</v>
      </c>
      <c r="C42" s="224"/>
      <c r="D42" s="58"/>
      <c r="E42" s="58"/>
    </row>
    <row r="43" spans="2:11" ht="14.25" customHeight="1" x14ac:dyDescent="0.2">
      <c r="B43" s="298" t="s">
        <v>123</v>
      </c>
      <c r="C43" s="58"/>
      <c r="D43" s="58"/>
      <c r="E43" s="58"/>
    </row>
    <row r="44" spans="2:11" ht="15.75" customHeight="1" x14ac:dyDescent="0.2">
      <c r="B44" s="64"/>
      <c r="C44" s="58"/>
      <c r="D44" s="58"/>
      <c r="E44" s="58"/>
    </row>
    <row r="45" spans="2:11" ht="15" customHeight="1" x14ac:dyDescent="0.2">
      <c r="B45" s="58"/>
      <c r="C45" s="58"/>
      <c r="D45" s="58"/>
      <c r="E45" s="58"/>
    </row>
    <row r="46" spans="2:11" ht="13.5" customHeight="1" x14ac:dyDescent="0.2">
      <c r="B46" s="57" t="s">
        <v>124</v>
      </c>
      <c r="C46" s="58" t="s">
        <v>205</v>
      </c>
      <c r="D46" s="58"/>
      <c r="E46" s="58"/>
    </row>
    <row r="47" spans="2:11" ht="15" customHeight="1" x14ac:dyDescent="0.2">
      <c r="B47" s="58"/>
      <c r="C47" s="58"/>
      <c r="D47" s="58"/>
      <c r="E47" s="58"/>
    </row>
    <row r="48" spans="2:11" s="211" customFormat="1" ht="15.75" customHeight="1" x14ac:dyDescent="0.2">
      <c r="B48" s="309" t="s">
        <v>125</v>
      </c>
      <c r="C48" s="309">
        <f>3.5*0+4.1</f>
        <v>4.0999999999999996</v>
      </c>
      <c r="D48" s="309" t="s">
        <v>126</v>
      </c>
      <c r="E48" s="58"/>
      <c r="F48" s="16"/>
      <c r="G48" s="16"/>
      <c r="H48" s="16"/>
      <c r="I48" s="16"/>
      <c r="J48" s="16"/>
      <c r="K48" s="16"/>
    </row>
    <row r="49" spans="2:11" s="211" customFormat="1" ht="16.5" customHeight="1" x14ac:dyDescent="0.2">
      <c r="B49" s="309" t="s">
        <v>127</v>
      </c>
      <c r="C49" s="309">
        <f>1.75*0+2.05</f>
        <v>2.0499999999999998</v>
      </c>
      <c r="D49" s="309" t="s">
        <v>128</v>
      </c>
      <c r="E49" s="58"/>
      <c r="F49" s="16"/>
      <c r="G49" s="16"/>
      <c r="H49" s="16"/>
      <c r="I49" s="16"/>
      <c r="J49" s="16"/>
      <c r="K49" s="16"/>
    </row>
    <row r="50" spans="2:11" s="211" customFormat="1" ht="17.25" customHeight="1" x14ac:dyDescent="0.2">
      <c r="B50" s="309" t="s">
        <v>129</v>
      </c>
      <c r="C50" s="309">
        <f>0.65*0+0.77</f>
        <v>0.77</v>
      </c>
      <c r="D50" s="309" t="s">
        <v>130</v>
      </c>
      <c r="E50" s="58"/>
      <c r="F50" s="16"/>
      <c r="G50" s="16"/>
      <c r="H50" s="16"/>
      <c r="I50" s="16"/>
      <c r="J50" s="16"/>
      <c r="K50" s="16"/>
    </row>
    <row r="51" spans="2:11" s="211" customFormat="1" ht="17.25" customHeight="1" x14ac:dyDescent="0.2">
      <c r="B51" s="309" t="s">
        <v>131</v>
      </c>
      <c r="C51" s="309">
        <f>0.9+1.05</f>
        <v>1.9500000000000002</v>
      </c>
      <c r="D51" s="309" t="s">
        <v>132</v>
      </c>
      <c r="E51" s="224"/>
    </row>
    <row r="52" spans="2:11" s="211" customFormat="1" ht="17.25" customHeight="1" x14ac:dyDescent="0.2">
      <c r="B52" s="309" t="s">
        <v>133</v>
      </c>
      <c r="C52" s="309">
        <v>1.1499999999999999</v>
      </c>
      <c r="D52" s="309" t="s">
        <v>132</v>
      </c>
      <c r="E52" s="224"/>
    </row>
    <row r="53" spans="2:11" x14ac:dyDescent="0.2">
      <c r="B53" s="58"/>
      <c r="C53" s="58"/>
      <c r="D53" s="58"/>
      <c r="E53" s="58"/>
    </row>
    <row r="54" spans="2:11" x14ac:dyDescent="0.2">
      <c r="B54" s="296" t="s">
        <v>204</v>
      </c>
      <c r="C54" s="58"/>
      <c r="D54" s="58"/>
      <c r="E54" s="58"/>
    </row>
    <row r="55" spans="2:11" x14ac:dyDescent="0.2">
      <c r="B55" s="65"/>
      <c r="C55" s="58"/>
      <c r="D55" s="58"/>
      <c r="E55" s="58"/>
    </row>
    <row r="56" spans="2:11" x14ac:dyDescent="0.2">
      <c r="B56" s="65"/>
      <c r="C56" s="58"/>
      <c r="D56" s="58"/>
      <c r="E56" s="58"/>
    </row>
    <row r="57" spans="2:11" ht="16.5" x14ac:dyDescent="0.3">
      <c r="B57" s="228" t="s">
        <v>134</v>
      </c>
      <c r="C57" s="229"/>
      <c r="D57" s="230"/>
      <c r="E57" s="58"/>
    </row>
    <row r="58" spans="2:11" ht="16.5" x14ac:dyDescent="0.3">
      <c r="B58" s="231" t="s">
        <v>135</v>
      </c>
      <c r="C58" s="231" t="s">
        <v>136</v>
      </c>
      <c r="D58" s="231" t="s">
        <v>137</v>
      </c>
      <c r="E58" s="58"/>
    </row>
    <row r="59" spans="2:11" ht="15.75" x14ac:dyDescent="0.2">
      <c r="B59" s="232" t="s">
        <v>138</v>
      </c>
      <c r="C59" s="232" t="s">
        <v>139</v>
      </c>
      <c r="D59" s="232" t="s">
        <v>140</v>
      </c>
      <c r="E59" s="58"/>
    </row>
    <row r="60" spans="2:11" x14ac:dyDescent="0.2">
      <c r="B60" s="307">
        <v>1</v>
      </c>
      <c r="C60" s="307">
        <v>25</v>
      </c>
      <c r="D60" s="308">
        <v>298</v>
      </c>
      <c r="E60" s="58"/>
      <c r="F60" s="65"/>
      <c r="G60" s="58"/>
      <c r="H60" s="58"/>
    </row>
    <row r="61" spans="2:11" ht="15" x14ac:dyDescent="0.2">
      <c r="B61" s="15" t="s">
        <v>141</v>
      </c>
      <c r="C61" s="233"/>
      <c r="D61" s="233"/>
      <c r="E61" s="58"/>
      <c r="F61" s="65"/>
      <c r="G61" s="58"/>
      <c r="H61" s="58"/>
    </row>
    <row r="62" spans="2:11" x14ac:dyDescent="0.2">
      <c r="B62" s="66"/>
      <c r="C62" s="58"/>
      <c r="D62" s="58"/>
      <c r="E62" s="58"/>
      <c r="F62" s="65"/>
      <c r="G62" s="58"/>
      <c r="H62" s="58"/>
    </row>
    <row r="63" spans="2:11" x14ac:dyDescent="0.2">
      <c r="B63" s="66"/>
      <c r="C63" s="58"/>
      <c r="D63" s="58"/>
      <c r="E63" s="58"/>
      <c r="F63" s="65"/>
      <c r="G63" s="58"/>
      <c r="H63" s="58"/>
    </row>
    <row r="64" spans="2:11" ht="16.5" x14ac:dyDescent="0.3">
      <c r="B64" s="114" t="s">
        <v>142</v>
      </c>
      <c r="F64" s="65"/>
    </row>
    <row r="65" spans="2:8" x14ac:dyDescent="0.2">
      <c r="F65" s="65"/>
    </row>
    <row r="66" spans="2:8" x14ac:dyDescent="0.2">
      <c r="B66" s="113" t="s">
        <v>143</v>
      </c>
      <c r="C66" s="112" t="s">
        <v>144</v>
      </c>
      <c r="D66" s="113" t="s">
        <v>145</v>
      </c>
      <c r="E66" s="113" t="s">
        <v>146</v>
      </c>
      <c r="F66" s="65"/>
    </row>
    <row r="67" spans="2:8" s="211" customFormat="1" x14ac:dyDescent="0.2">
      <c r="C67" s="319"/>
      <c r="F67" s="325"/>
    </row>
    <row r="68" spans="2:8" s="211" customFormat="1" ht="15.75" x14ac:dyDescent="0.3">
      <c r="B68" s="211" t="s">
        <v>147</v>
      </c>
      <c r="C68" s="326">
        <f>F5*l_km_vehicule_hybride</f>
        <v>121.13325</v>
      </c>
      <c r="D68" s="323">
        <f t="shared" ref="D68:E70" si="5">C68/1000</f>
        <v>0.12113325</v>
      </c>
      <c r="E68" s="327">
        <f t="shared" si="5"/>
        <v>1.2113325E-4</v>
      </c>
      <c r="F68" s="325"/>
    </row>
    <row r="69" spans="2:8" s="211" customFormat="1" ht="15.75" x14ac:dyDescent="0.3">
      <c r="B69" s="211" t="s">
        <v>148</v>
      </c>
      <c r="C69" s="323">
        <f>G5*l_km_vehicule_hybride</f>
        <v>7.3500000000000006E-3</v>
      </c>
      <c r="D69" s="327">
        <f t="shared" si="5"/>
        <v>7.3500000000000008E-6</v>
      </c>
      <c r="E69" s="324">
        <f t="shared" si="5"/>
        <v>7.3500000000000005E-9</v>
      </c>
      <c r="F69" s="325"/>
    </row>
    <row r="70" spans="2:8" s="211" customFormat="1" ht="15.75" x14ac:dyDescent="0.3">
      <c r="B70" s="211" t="s">
        <v>149</v>
      </c>
      <c r="C70" s="321">
        <f>H5*l_km_vehicule_hybride</f>
        <v>1.155E-3</v>
      </c>
      <c r="D70" s="324">
        <f t="shared" si="5"/>
        <v>1.155E-6</v>
      </c>
      <c r="E70" s="324">
        <f t="shared" si="5"/>
        <v>1.155E-9</v>
      </c>
      <c r="F70" s="325"/>
    </row>
    <row r="71" spans="2:8" ht="15.75" x14ac:dyDescent="0.3">
      <c r="B71" s="115" t="s">
        <v>150</v>
      </c>
      <c r="C71" s="116">
        <f>C68+(C69*$C$60)+(C70*$D$60)</f>
        <v>121.66119</v>
      </c>
      <c r="D71" s="116">
        <f>D68+(D69*$C$60)+(D70*$D$60)</f>
        <v>0.12166118999999999</v>
      </c>
      <c r="E71" s="117">
        <f>E68+(E69*$C$60)+(E70*$D$60)</f>
        <v>1.2166119E-4</v>
      </c>
      <c r="F71" s="65"/>
      <c r="G71" s="58"/>
      <c r="H71" s="58"/>
    </row>
    <row r="72" spans="2:8" ht="21" customHeight="1" x14ac:dyDescent="0.3">
      <c r="B72" s="114"/>
    </row>
    <row r="73" spans="2:8" ht="17.25" customHeight="1" x14ac:dyDescent="0.3">
      <c r="B73" s="114" t="s">
        <v>151</v>
      </c>
    </row>
    <row r="74" spans="2:8" ht="12" customHeight="1" x14ac:dyDescent="0.2"/>
    <row r="75" spans="2:8" ht="12.75" customHeight="1" x14ac:dyDescent="0.2">
      <c r="B75" s="113" t="s">
        <v>143</v>
      </c>
      <c r="C75" s="112" t="s">
        <v>144</v>
      </c>
      <c r="D75" s="113" t="s">
        <v>145</v>
      </c>
      <c r="E75" s="113" t="s">
        <v>146</v>
      </c>
    </row>
    <row r="76" spans="2:8" s="211" customFormat="1" ht="18.75" customHeight="1" x14ac:dyDescent="0.2">
      <c r="C76" s="319"/>
    </row>
    <row r="77" spans="2:8" s="211" customFormat="1" ht="15.75" customHeight="1" x14ac:dyDescent="0.3">
      <c r="B77" s="211" t="s">
        <v>147</v>
      </c>
      <c r="C77" s="320">
        <f>F5*l_km_vehicule_hybride_rechargeable</f>
        <v>54.68301000000001</v>
      </c>
      <c r="D77" s="321">
        <f t="shared" ref="D77:E79" si="6">C77/1000</f>
        <v>5.4683010000000011E-2</v>
      </c>
      <c r="E77" s="322">
        <f t="shared" si="6"/>
        <v>5.4683010000000012E-5</v>
      </c>
    </row>
    <row r="78" spans="2:8" s="211" customFormat="1" ht="12.75" customHeight="1" x14ac:dyDescent="0.3">
      <c r="B78" s="211" t="s">
        <v>148</v>
      </c>
      <c r="C78" s="323">
        <f>G5*l_km_vehicule_hybride_rechargeable</f>
        <v>3.3180000000000006E-3</v>
      </c>
      <c r="D78" s="324">
        <f t="shared" si="6"/>
        <v>3.3180000000000007E-6</v>
      </c>
      <c r="E78" s="324">
        <f t="shared" si="6"/>
        <v>3.3180000000000007E-9</v>
      </c>
    </row>
    <row r="79" spans="2:8" s="211" customFormat="1" ht="13.5" customHeight="1" x14ac:dyDescent="0.3">
      <c r="B79" s="211" t="s">
        <v>149</v>
      </c>
      <c r="C79" s="323">
        <f>H5*l_km_vehicule_hybride_rechargeable</f>
        <v>5.2139999999999999E-4</v>
      </c>
      <c r="D79" s="324">
        <f t="shared" si="6"/>
        <v>5.214E-7</v>
      </c>
      <c r="E79" s="324">
        <f t="shared" si="6"/>
        <v>5.2139999999999998E-10</v>
      </c>
    </row>
    <row r="80" spans="2:8" ht="15" customHeight="1" x14ac:dyDescent="0.3">
      <c r="B80" s="115" t="s">
        <v>150</v>
      </c>
      <c r="C80" s="116">
        <f>C77+(C78*$C$60)+(C79*$D$60)</f>
        <v>54.921337200000004</v>
      </c>
      <c r="D80" s="116">
        <f>D77+(D78*$C$60)+(D79*$D$60)</f>
        <v>5.492133720000001E-2</v>
      </c>
      <c r="E80" s="117">
        <f>E77+(E78*$C$60)+(E79*$D$60)</f>
        <v>5.4921337200000017E-5</v>
      </c>
    </row>
    <row r="81" spans="2:8" ht="12" customHeight="1" x14ac:dyDescent="0.3">
      <c r="B81" s="114"/>
    </row>
    <row r="82" spans="2:8" ht="12" customHeight="1" x14ac:dyDescent="0.2">
      <c r="B82" s="63" t="s">
        <v>152</v>
      </c>
      <c r="C82" s="16"/>
    </row>
    <row r="83" spans="2:8" ht="15" customHeight="1" x14ac:dyDescent="0.2">
      <c r="C83" s="16"/>
    </row>
    <row r="84" spans="2:8" ht="18.75" customHeight="1" x14ac:dyDescent="0.25">
      <c r="B84" s="201" t="s">
        <v>210</v>
      </c>
      <c r="C84" s="16"/>
    </row>
    <row r="85" spans="2:8" ht="19.5" customHeight="1" x14ac:dyDescent="0.2">
      <c r="B85" s="39" t="s">
        <v>211</v>
      </c>
      <c r="C85" s="137" t="s">
        <v>154</v>
      </c>
      <c r="D85" s="39" t="s">
        <v>155</v>
      </c>
      <c r="E85" s="136" t="s">
        <v>156</v>
      </c>
      <c r="F85" s="138" t="s">
        <v>101</v>
      </c>
    </row>
    <row r="86" spans="2:8" ht="12.75" customHeight="1" x14ac:dyDescent="0.2">
      <c r="B86" s="39"/>
      <c r="C86" s="137"/>
      <c r="D86" s="39"/>
      <c r="G86" s="58"/>
      <c r="H86" s="58"/>
    </row>
    <row r="87" spans="2:8" s="211" customFormat="1" ht="15.6" customHeight="1" x14ac:dyDescent="0.2">
      <c r="B87" s="309" t="s">
        <v>157</v>
      </c>
      <c r="C87" s="310">
        <v>19.5</v>
      </c>
      <c r="D87" s="312">
        <v>5.6</v>
      </c>
      <c r="E87" s="309">
        <f t="shared" ref="E87:E92" si="7">C87*GJ_kWh+D87*gj_l_essence</f>
        <v>0.25751999999999997</v>
      </c>
      <c r="F87" s="313">
        <f>E87/100</f>
        <v>2.5751999999999997E-3</v>
      </c>
    </row>
    <row r="88" spans="2:8" s="211" customFormat="1" ht="12" customHeight="1" x14ac:dyDescent="0.2">
      <c r="B88" s="309" t="s">
        <v>209</v>
      </c>
      <c r="C88" s="310">
        <v>22</v>
      </c>
      <c r="D88" s="312">
        <v>6</v>
      </c>
      <c r="E88" s="309">
        <f t="shared" si="7"/>
        <v>0.27989999999999998</v>
      </c>
      <c r="F88" s="313">
        <f t="shared" ref="F88:F90" si="8">E88/100</f>
        <v>2.7989999999999998E-3</v>
      </c>
    </row>
    <row r="89" spans="2:8" s="211" customFormat="1" x14ac:dyDescent="0.2">
      <c r="B89" s="309" t="s">
        <v>158</v>
      </c>
      <c r="C89" s="310">
        <v>20.5</v>
      </c>
      <c r="D89" s="312">
        <v>5.6</v>
      </c>
      <c r="E89" s="309">
        <f>C89*GJ_kWh+D89*gj_l_essence</f>
        <v>0.26112000000000002</v>
      </c>
      <c r="F89" s="313">
        <f t="shared" si="8"/>
        <v>2.6112000000000002E-3</v>
      </c>
    </row>
    <row r="90" spans="2:8" s="211" customFormat="1" x14ac:dyDescent="0.2">
      <c r="B90" s="309" t="s">
        <v>159</v>
      </c>
      <c r="C90" s="310">
        <v>20.9</v>
      </c>
      <c r="D90" s="312">
        <v>6</v>
      </c>
      <c r="E90" s="309">
        <f t="shared" si="7"/>
        <v>0.27593999999999996</v>
      </c>
      <c r="F90" s="313">
        <f t="shared" si="8"/>
        <v>2.7593999999999995E-3</v>
      </c>
    </row>
    <row r="91" spans="2:8" x14ac:dyDescent="0.2">
      <c r="B91" s="56" t="s">
        <v>160</v>
      </c>
      <c r="C91" s="301">
        <f>15.8</f>
        <v>15.8</v>
      </c>
      <c r="D91" s="133">
        <f>4.3</f>
        <v>4.3</v>
      </c>
      <c r="E91" s="56">
        <f t="shared" si="7"/>
        <v>0.20071499999999998</v>
      </c>
      <c r="F91" s="134">
        <f t="shared" ref="F91" si="9">E91/100</f>
        <v>2.0071499999999996E-3</v>
      </c>
    </row>
    <row r="92" spans="2:8" x14ac:dyDescent="0.2">
      <c r="B92" s="59" t="s">
        <v>42</v>
      </c>
      <c r="C92" s="140">
        <f>AVERAGE(C87:C91)</f>
        <v>19.740000000000002</v>
      </c>
      <c r="D92" s="140">
        <f>AVERAGE(D87:D91)</f>
        <v>5.5</v>
      </c>
      <c r="E92" s="141">
        <f t="shared" si="7"/>
        <v>0.25503900000000002</v>
      </c>
      <c r="F92" s="144">
        <f>E92/100</f>
        <v>2.55039E-3</v>
      </c>
    </row>
    <row r="93" spans="2:8" x14ac:dyDescent="0.2">
      <c r="B93" s="302" t="s">
        <v>210</v>
      </c>
      <c r="C93" s="140"/>
      <c r="D93" s="140"/>
      <c r="E93" s="141"/>
      <c r="F93" s="329"/>
    </row>
    <row r="94" spans="2:8" ht="15.75" customHeight="1" x14ac:dyDescent="0.2">
      <c r="B94" s="328"/>
      <c r="C94" s="16"/>
    </row>
    <row r="95" spans="2:8" ht="15.75" x14ac:dyDescent="0.25">
      <c r="B95" s="201" t="s">
        <v>210</v>
      </c>
      <c r="C95" s="16"/>
    </row>
    <row r="96" spans="2:8" ht="12.95" customHeight="1" x14ac:dyDescent="0.2">
      <c r="C96" s="16"/>
    </row>
    <row r="97" spans="2:6" x14ac:dyDescent="0.2">
      <c r="B97" s="39" t="s">
        <v>153</v>
      </c>
      <c r="C97" s="137" t="s">
        <v>154</v>
      </c>
      <c r="D97" s="136" t="s">
        <v>156</v>
      </c>
      <c r="E97" s="135" t="s">
        <v>101</v>
      </c>
    </row>
    <row r="98" spans="2:6" x14ac:dyDescent="0.2">
      <c r="C98" s="40"/>
    </row>
    <row r="99" spans="2:6" s="211" customFormat="1" x14ac:dyDescent="0.2">
      <c r="B99" s="309" t="s">
        <v>161</v>
      </c>
      <c r="C99" s="310">
        <f>17.8*0+17.5</f>
        <v>17.5</v>
      </c>
      <c r="D99" s="309">
        <f>C99*GJ_kWh</f>
        <v>6.3E-2</v>
      </c>
      <c r="E99" s="311">
        <f>D99/100</f>
        <v>6.3000000000000003E-4</v>
      </c>
    </row>
    <row r="100" spans="2:6" s="211" customFormat="1" x14ac:dyDescent="0.2">
      <c r="B100" s="309" t="s">
        <v>212</v>
      </c>
      <c r="C100" s="310">
        <v>19.600000000000001</v>
      </c>
      <c r="D100" s="309">
        <f>C100*GJ_kWh</f>
        <v>7.0559999999999998E-2</v>
      </c>
      <c r="E100" s="311">
        <f t="shared" ref="E100:E103" si="10">D100/100</f>
        <v>7.0560000000000002E-4</v>
      </c>
    </row>
    <row r="101" spans="2:6" ht="14.1" customHeight="1" x14ac:dyDescent="0.2">
      <c r="B101" s="56" t="s">
        <v>162</v>
      </c>
      <c r="C101" s="301">
        <v>18.899999999999999</v>
      </c>
      <c r="D101" s="56">
        <f>C101*GJ_kWh</f>
        <v>6.8039999999999989E-2</v>
      </c>
      <c r="E101" s="132">
        <f t="shared" si="10"/>
        <v>6.8039999999999984E-4</v>
      </c>
    </row>
    <row r="102" spans="2:6" s="211" customFormat="1" x14ac:dyDescent="0.2">
      <c r="B102" s="309" t="s">
        <v>163</v>
      </c>
      <c r="C102" s="310">
        <v>18.600000000000001</v>
      </c>
      <c r="D102" s="309">
        <f>C102*GJ_kWh</f>
        <v>6.6960000000000006E-2</v>
      </c>
      <c r="E102" s="311">
        <f t="shared" ref="E102" si="11">D102/100</f>
        <v>6.6960000000000001E-4</v>
      </c>
    </row>
    <row r="103" spans="2:6" x14ac:dyDescent="0.2">
      <c r="B103" s="59" t="s">
        <v>42</v>
      </c>
      <c r="C103" s="139">
        <f>AVERAGE(C99:C102)</f>
        <v>18.649999999999999</v>
      </c>
      <c r="D103" s="141">
        <f>C103*GJ_kWh</f>
        <v>6.7139999999999991E-2</v>
      </c>
      <c r="E103" s="143">
        <f t="shared" si="10"/>
        <v>6.7139999999999995E-4</v>
      </c>
    </row>
    <row r="104" spans="2:6" hidden="1" x14ac:dyDescent="0.2">
      <c r="E104" s="16">
        <f>gj_km_vehicule_100pc_electrique/3</f>
        <v>2.2379999999999999E-4</v>
      </c>
      <c r="F104" s="16" t="s">
        <v>47</v>
      </c>
    </row>
    <row r="105" spans="2:6" x14ac:dyDescent="0.2">
      <c r="B105" s="63"/>
    </row>
    <row r="106" spans="2:6" x14ac:dyDescent="0.2">
      <c r="B106" s="302" t="s">
        <v>210</v>
      </c>
    </row>
    <row r="107" spans="2:6" x14ac:dyDescent="0.2">
      <c r="B107" s="142"/>
    </row>
    <row r="108" spans="2:6" ht="19.5" customHeight="1" x14ac:dyDescent="0.2">
      <c r="B108" s="39" t="s">
        <v>164</v>
      </c>
    </row>
    <row r="109" spans="2:6" s="211" customFormat="1" x14ac:dyDescent="0.2">
      <c r="B109" s="313" t="s">
        <v>165</v>
      </c>
      <c r="C109" s="314">
        <v>3.5999999999999999E-3</v>
      </c>
    </row>
    <row r="112" spans="2:6" ht="15.75" x14ac:dyDescent="0.25">
      <c r="B112" s="210" t="s">
        <v>166</v>
      </c>
      <c r="C112" s="302" t="s">
        <v>167</v>
      </c>
    </row>
    <row r="113" spans="2:4" ht="11.25" customHeight="1" x14ac:dyDescent="0.25">
      <c r="B113" s="210"/>
      <c r="C113" s="66"/>
    </row>
    <row r="114" spans="2:4" ht="14.25" customHeight="1" x14ac:dyDescent="0.2">
      <c r="B114" s="57" t="s">
        <v>59</v>
      </c>
      <c r="C114" s="58"/>
      <c r="D114" s="58"/>
    </row>
    <row r="115" spans="2:4" ht="7.5" customHeight="1" x14ac:dyDescent="0.2">
      <c r="B115" s="58"/>
      <c r="C115" s="58"/>
      <c r="D115" s="58"/>
    </row>
    <row r="116" spans="2:4" x14ac:dyDescent="0.2">
      <c r="B116" s="56" t="s">
        <v>168</v>
      </c>
      <c r="C116" s="60">
        <v>1.0096666666666665</v>
      </c>
      <c r="D116" s="61" t="s">
        <v>169</v>
      </c>
    </row>
    <row r="117" spans="2:4" x14ac:dyDescent="0.2">
      <c r="B117" s="56" t="s">
        <v>170</v>
      </c>
      <c r="C117" s="60">
        <v>1.1035000000000001</v>
      </c>
      <c r="D117" s="61" t="s">
        <v>169</v>
      </c>
    </row>
    <row r="118" spans="2:4" x14ac:dyDescent="0.2">
      <c r="B118" s="56" t="s">
        <v>171</v>
      </c>
      <c r="C118" s="60">
        <v>1.3094166666666669</v>
      </c>
      <c r="D118" s="61" t="s">
        <v>169</v>
      </c>
    </row>
    <row r="119" spans="2:4" x14ac:dyDescent="0.2">
      <c r="B119" s="56" t="s">
        <v>172</v>
      </c>
      <c r="C119" s="60">
        <v>1.3448333333333331</v>
      </c>
      <c r="D119" s="61" t="s">
        <v>169</v>
      </c>
    </row>
    <row r="120" spans="2:4" x14ac:dyDescent="0.2">
      <c r="B120" s="56" t="s">
        <v>173</v>
      </c>
      <c r="C120" s="60">
        <v>1.3479166666666667</v>
      </c>
      <c r="D120" s="61" t="s">
        <v>169</v>
      </c>
    </row>
    <row r="121" spans="2:4" x14ac:dyDescent="0.2">
      <c r="B121" s="56" t="s">
        <v>174</v>
      </c>
      <c r="C121" s="60">
        <v>1.2708333333333333</v>
      </c>
      <c r="D121" s="61" t="s">
        <v>169</v>
      </c>
    </row>
    <row r="122" spans="2:4" x14ac:dyDescent="0.2">
      <c r="B122" s="56" t="s">
        <v>175</v>
      </c>
      <c r="C122" s="60">
        <v>1.1045</v>
      </c>
      <c r="D122" s="61" t="s">
        <v>169</v>
      </c>
    </row>
    <row r="123" spans="2:4" x14ac:dyDescent="0.2">
      <c r="B123" s="56" t="s">
        <v>176</v>
      </c>
      <c r="C123" s="60">
        <v>1.08125</v>
      </c>
      <c r="D123" s="61" t="s">
        <v>169</v>
      </c>
    </row>
    <row r="124" spans="2:4" x14ac:dyDescent="0.2">
      <c r="B124" s="56" t="s">
        <v>177</v>
      </c>
      <c r="C124" s="60">
        <v>1.1835</v>
      </c>
      <c r="D124" s="61" t="s">
        <v>169</v>
      </c>
    </row>
    <row r="125" spans="2:4" x14ac:dyDescent="0.2">
      <c r="B125" s="56" t="s">
        <v>178</v>
      </c>
      <c r="C125" s="60">
        <v>1.2570833333333333</v>
      </c>
      <c r="D125" s="61" t="s">
        <v>169</v>
      </c>
    </row>
    <row r="126" spans="2:4" x14ac:dyDescent="0.2">
      <c r="B126" s="56" t="s">
        <v>179</v>
      </c>
      <c r="C126" s="60">
        <v>1.2138333333333333</v>
      </c>
      <c r="D126" s="61" t="s">
        <v>169</v>
      </c>
    </row>
    <row r="127" spans="2:4" x14ac:dyDescent="0.2">
      <c r="B127" s="56" t="s">
        <v>180</v>
      </c>
      <c r="C127" s="60">
        <v>1.0568333333333333</v>
      </c>
      <c r="D127" s="61" t="s">
        <v>169</v>
      </c>
    </row>
    <row r="128" spans="2:4" x14ac:dyDescent="0.2">
      <c r="B128" s="56" t="s">
        <v>181</v>
      </c>
      <c r="C128" s="60">
        <v>1.45225</v>
      </c>
      <c r="D128" s="61" t="s">
        <v>169</v>
      </c>
    </row>
    <row r="129" spans="2:4" ht="14.25" customHeight="1" x14ac:dyDescent="0.2">
      <c r="B129" s="56" t="s">
        <v>69</v>
      </c>
      <c r="C129" s="60">
        <v>1.7648333333333333</v>
      </c>
      <c r="D129" s="61" t="s">
        <v>169</v>
      </c>
    </row>
    <row r="130" spans="2:4" s="211" customFormat="1" x14ac:dyDescent="0.2">
      <c r="B130" s="56" t="s">
        <v>182</v>
      </c>
      <c r="C130" s="60">
        <v>1.66</v>
      </c>
      <c r="D130" s="61" t="s">
        <v>169</v>
      </c>
    </row>
    <row r="131" spans="2:4" s="211" customFormat="1" x14ac:dyDescent="0.2">
      <c r="B131" s="56" t="s">
        <v>213</v>
      </c>
      <c r="C131" s="60">
        <v>1.6220999999999999</v>
      </c>
      <c r="D131" s="61" t="s">
        <v>169</v>
      </c>
    </row>
    <row r="132" spans="2:4" ht="16.5" x14ac:dyDescent="0.2">
      <c r="B132" s="57" t="s">
        <v>183</v>
      </c>
      <c r="C132" s="62"/>
      <c r="D132" s="58"/>
    </row>
    <row r="133" spans="2:4" ht="10.5" customHeight="1" x14ac:dyDescent="0.2">
      <c r="B133" s="57"/>
      <c r="C133" s="62"/>
      <c r="D133" s="58"/>
    </row>
    <row r="134" spans="2:4" x14ac:dyDescent="0.2">
      <c r="B134" s="56" t="s">
        <v>168</v>
      </c>
      <c r="C134" s="60">
        <v>0.98583333333333334</v>
      </c>
      <c r="D134" s="61" t="s">
        <v>169</v>
      </c>
    </row>
    <row r="135" spans="2:4" x14ac:dyDescent="0.2">
      <c r="B135" s="56" t="s">
        <v>170</v>
      </c>
      <c r="C135" s="60">
        <v>1.1179166666666667</v>
      </c>
      <c r="D135" s="61" t="s">
        <v>169</v>
      </c>
    </row>
    <row r="136" spans="2:4" x14ac:dyDescent="0.2">
      <c r="B136" s="56" t="s">
        <v>171</v>
      </c>
      <c r="C136" s="60">
        <v>1.3317499999999998</v>
      </c>
      <c r="D136" s="61" t="s">
        <v>169</v>
      </c>
    </row>
    <row r="137" spans="2:4" x14ac:dyDescent="0.2">
      <c r="B137" s="56" t="s">
        <v>172</v>
      </c>
      <c r="C137" s="60">
        <v>1.3713333333333335</v>
      </c>
      <c r="D137" s="61" t="s">
        <v>169</v>
      </c>
    </row>
    <row r="138" spans="2:4" x14ac:dyDescent="0.2">
      <c r="B138" s="56" t="s">
        <v>173</v>
      </c>
      <c r="C138" s="60">
        <v>1.4025833333333333</v>
      </c>
      <c r="D138" s="61" t="s">
        <v>169</v>
      </c>
    </row>
    <row r="139" spans="2:4" x14ac:dyDescent="0.2">
      <c r="B139" s="56" t="s">
        <v>174</v>
      </c>
      <c r="C139" s="60">
        <v>1.3310833333333332</v>
      </c>
      <c r="D139" s="61" t="s">
        <v>169</v>
      </c>
    </row>
    <row r="140" spans="2:4" x14ac:dyDescent="0.2">
      <c r="B140" s="56" t="s">
        <v>175</v>
      </c>
      <c r="C140" s="60">
        <v>1.1071666666666669</v>
      </c>
      <c r="D140" s="61" t="s">
        <v>169</v>
      </c>
    </row>
    <row r="141" spans="2:4" x14ac:dyDescent="0.2">
      <c r="B141" s="56" t="s">
        <v>176</v>
      </c>
      <c r="C141" s="60">
        <v>1.0599166666666668</v>
      </c>
      <c r="D141" s="61" t="s">
        <v>169</v>
      </c>
    </row>
    <row r="142" spans="2:4" x14ac:dyDescent="0.2">
      <c r="B142" s="56" t="s">
        <v>177</v>
      </c>
      <c r="C142" s="60">
        <v>1.1570833333333332</v>
      </c>
      <c r="D142" s="61" t="s">
        <v>169</v>
      </c>
    </row>
    <row r="143" spans="2:4" x14ac:dyDescent="0.2">
      <c r="B143" s="56" t="s">
        <v>178</v>
      </c>
      <c r="C143" s="60">
        <v>1.3140833333333335</v>
      </c>
      <c r="D143" s="61" t="s">
        <v>169</v>
      </c>
    </row>
    <row r="144" spans="2:4" x14ac:dyDescent="0.2">
      <c r="B144" s="56" t="s">
        <v>179</v>
      </c>
      <c r="C144" s="60">
        <v>1.2648333333333335</v>
      </c>
      <c r="D144" s="61" t="s">
        <v>169</v>
      </c>
    </row>
    <row r="145" spans="2:4" x14ac:dyDescent="0.2">
      <c r="B145" s="56" t="s">
        <v>180</v>
      </c>
      <c r="C145" s="60">
        <v>1.0503333333333331</v>
      </c>
      <c r="D145" s="61" t="s">
        <v>169</v>
      </c>
    </row>
    <row r="146" spans="2:4" x14ac:dyDescent="0.2">
      <c r="B146" s="56" t="s">
        <v>181</v>
      </c>
      <c r="C146" s="60">
        <v>1.4154999999999998</v>
      </c>
      <c r="D146" s="61" t="s">
        <v>169</v>
      </c>
    </row>
    <row r="147" spans="2:4" x14ac:dyDescent="0.2">
      <c r="B147" s="56" t="s">
        <v>69</v>
      </c>
      <c r="C147" s="60">
        <v>2.1757500000000003</v>
      </c>
      <c r="D147" s="61" t="s">
        <v>169</v>
      </c>
    </row>
    <row r="148" spans="2:4" x14ac:dyDescent="0.2">
      <c r="B148" s="56" t="s">
        <v>182</v>
      </c>
      <c r="C148" s="60">
        <v>1.8540833333333331</v>
      </c>
      <c r="D148" s="61" t="s">
        <v>169</v>
      </c>
    </row>
    <row r="149" spans="2:4" x14ac:dyDescent="0.2">
      <c r="B149" s="56" t="s">
        <v>213</v>
      </c>
      <c r="C149" s="60">
        <v>1.7645</v>
      </c>
      <c r="D149" s="61" t="s">
        <v>169</v>
      </c>
    </row>
    <row r="150" spans="2:4" x14ac:dyDescent="0.2">
      <c r="C150" s="58"/>
      <c r="D150" s="58"/>
    </row>
  </sheetData>
  <mergeCells count="1">
    <mergeCell ref="C1:J1"/>
  </mergeCells>
  <phoneticPr fontId="74" type="noConversion"/>
  <hyperlinks>
    <hyperlink ref="B27" r:id="rId1" display="Fonds d'action québécois pour le développement durable. Calculateur d'émissions de gaz à effet de serre (GES), [En ligne]. http://www.faqdd.qc.ca/realisez-projet/outils-services/" xr:uid="{00000000-0004-0000-0300-000000000000}"/>
    <hyperlink ref="B54" r:id="rId2" xr:uid="{00000000-0004-0000-0300-000001000000}"/>
    <hyperlink ref="B41" r:id="rId3" display="Fonds d'action québécois pour le développement durable. Calculateur d'émissions de gaz à effet de serre (GES), [En ligne]. http://www.faqdd.qc.ca/realisez-projet/outils-services/" xr:uid="{00000000-0004-0000-0300-000003000000}"/>
    <hyperlink ref="C112" r:id="rId4" xr:uid="{28B3672A-7C81-4E86-B5EC-D56E1B970577}"/>
    <hyperlink ref="B10" r:id="rId5" display="1. Environnement et Changement climatique Canada. 2020. Rapport d'inventaire national 1990-2018 : Sources et puis de gaz à effet de serre au Canada." xr:uid="{FA888C68-2C4C-4438-9807-0AFE2E2DE459}"/>
    <hyperlink ref="B93" r:id="rId6" display="https://fcr-ccc.nrcan-rncan.gc.ca/fr?_gl=1*tnpxq3*_ga*NDc5MTcyODU1LjE3MzMyNTM2OTc.*_ga_C2N57Y7DX5*MTczMzI1NjM0MC4yLjEuMTczMzI1NjM2MS4wLjAuMA.." xr:uid="{141E3FEB-64BF-467D-BE95-65D958FF42D3}"/>
    <hyperlink ref="B106" r:id="rId7" display="https://fcr-ccc.nrcan-rncan.gc.ca/fr?_gl=1*tnpxq3*_ga*NDc5MTcyODU1LjE3MzMyNTM2OTc.*_ga_C2N57Y7DX5*MTczMzI1NjM0MC4yLjEuMTczMzI1NjM2MS4wLjAuMA.." xr:uid="{E98D52F1-CB3E-400F-B91B-C0123FB2B193}"/>
  </hyperlinks>
  <pageMargins left="0.70866141732283472" right="0.70866141732283472" top="0.55118110236220474" bottom="0.55118110236220474" header="0.31496062992125984" footer="0.31496062992125984"/>
  <pageSetup scale="36" orientation="portrait" r:id="rId8"/>
  <headerFooter>
    <oddFooter>&amp;L&amp;"Arial,Normal"&amp;6Ministère de l’Environnement, de la Lutte contre les changements climatiques, de la Faune et des Parcs&amp;R&amp;"Arial,Normal"&amp;6&amp;D</oddFooter>
  </headerFooter>
  <drawing r:id="rId9"/>
  <legacyDrawing r:id="rId1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4"/>
  <sheetViews>
    <sheetView tabSelected="1" zoomScaleNormal="100" zoomScaleSheetLayoutView="100" zoomScalePageLayoutView="70" workbookViewId="0">
      <selection activeCell="B1" sqref="B1:I1"/>
    </sheetView>
  </sheetViews>
  <sheetFormatPr baseColWidth="10" defaultColWidth="11.5703125" defaultRowHeight="15" x14ac:dyDescent="0.25"/>
  <cols>
    <col min="1" max="1" width="33.28515625" style="9" customWidth="1"/>
    <col min="2" max="2" width="19.7109375" style="9" customWidth="1"/>
    <col min="3" max="3" width="12" style="9" customWidth="1"/>
    <col min="4" max="4" width="36.7109375" style="9" customWidth="1"/>
    <col min="5" max="196" width="11.5703125" style="9"/>
    <col min="197" max="197" width="56" style="9" customWidth="1"/>
    <col min="198" max="211" width="0" style="9" hidden="1" customWidth="1"/>
    <col min="212" max="212" width="19.7109375" style="9" customWidth="1"/>
    <col min="213" max="213" width="5.7109375" style="9" customWidth="1"/>
    <col min="214" max="214" width="19.7109375" style="9" customWidth="1"/>
    <col min="215" max="215" width="5.7109375" style="9" customWidth="1"/>
    <col min="216" max="216" width="19.7109375" style="9" customWidth="1"/>
    <col min="217" max="217" width="5.7109375" style="9" customWidth="1"/>
    <col min="218" max="218" width="19.7109375" style="9" customWidth="1"/>
    <col min="219" max="219" width="5.7109375" style="9" customWidth="1"/>
    <col min="220" max="220" width="19.7109375" style="9" customWidth="1"/>
    <col min="221" max="221" width="5.7109375" style="9" customWidth="1"/>
    <col min="222" max="222" width="19.7109375" style="9" customWidth="1"/>
    <col min="223" max="234" width="0" style="9" hidden="1" customWidth="1"/>
    <col min="235" max="452" width="11.5703125" style="9"/>
    <col min="453" max="453" width="56" style="9" customWidth="1"/>
    <col min="454" max="467" width="0" style="9" hidden="1" customWidth="1"/>
    <col min="468" max="468" width="19.7109375" style="9" customWidth="1"/>
    <col min="469" max="469" width="5.7109375" style="9" customWidth="1"/>
    <col min="470" max="470" width="19.7109375" style="9" customWidth="1"/>
    <col min="471" max="471" width="5.7109375" style="9" customWidth="1"/>
    <col min="472" max="472" width="19.7109375" style="9" customWidth="1"/>
    <col min="473" max="473" width="5.7109375" style="9" customWidth="1"/>
    <col min="474" max="474" width="19.7109375" style="9" customWidth="1"/>
    <col min="475" max="475" width="5.7109375" style="9" customWidth="1"/>
    <col min="476" max="476" width="19.7109375" style="9" customWidth="1"/>
    <col min="477" max="477" width="5.7109375" style="9" customWidth="1"/>
    <col min="478" max="478" width="19.7109375" style="9" customWidth="1"/>
    <col min="479" max="490" width="0" style="9" hidden="1" customWidth="1"/>
    <col min="491" max="708" width="11.5703125" style="9"/>
    <col min="709" max="709" width="56" style="9" customWidth="1"/>
    <col min="710" max="723" width="0" style="9" hidden="1" customWidth="1"/>
    <col min="724" max="724" width="19.7109375" style="9" customWidth="1"/>
    <col min="725" max="725" width="5.7109375" style="9" customWidth="1"/>
    <col min="726" max="726" width="19.7109375" style="9" customWidth="1"/>
    <col min="727" max="727" width="5.7109375" style="9" customWidth="1"/>
    <col min="728" max="728" width="19.7109375" style="9" customWidth="1"/>
    <col min="729" max="729" width="5.7109375" style="9" customWidth="1"/>
    <col min="730" max="730" width="19.7109375" style="9" customWidth="1"/>
    <col min="731" max="731" width="5.7109375" style="9" customWidth="1"/>
    <col min="732" max="732" width="19.7109375" style="9" customWidth="1"/>
    <col min="733" max="733" width="5.7109375" style="9" customWidth="1"/>
    <col min="734" max="734" width="19.7109375" style="9" customWidth="1"/>
    <col min="735" max="746" width="0" style="9" hidden="1" customWidth="1"/>
    <col min="747" max="964" width="11.5703125" style="9"/>
    <col min="965" max="965" width="56" style="9" customWidth="1"/>
    <col min="966" max="979" width="0" style="9" hidden="1" customWidth="1"/>
    <col min="980" max="980" width="19.7109375" style="9" customWidth="1"/>
    <col min="981" max="981" width="5.7109375" style="9" customWidth="1"/>
    <col min="982" max="982" width="19.7109375" style="9" customWidth="1"/>
    <col min="983" max="983" width="5.7109375" style="9" customWidth="1"/>
    <col min="984" max="984" width="19.7109375" style="9" customWidth="1"/>
    <col min="985" max="985" width="5.7109375" style="9" customWidth="1"/>
    <col min="986" max="986" width="19.7109375" style="9" customWidth="1"/>
    <col min="987" max="987" width="5.7109375" style="9" customWidth="1"/>
    <col min="988" max="988" width="19.7109375" style="9" customWidth="1"/>
    <col min="989" max="989" width="5.7109375" style="9" customWidth="1"/>
    <col min="990" max="990" width="19.7109375" style="9" customWidth="1"/>
    <col min="991" max="1002" width="0" style="9" hidden="1" customWidth="1"/>
    <col min="1003" max="1220" width="11.5703125" style="9"/>
    <col min="1221" max="1221" width="56" style="9" customWidth="1"/>
    <col min="1222" max="1235" width="0" style="9" hidden="1" customWidth="1"/>
    <col min="1236" max="1236" width="19.7109375" style="9" customWidth="1"/>
    <col min="1237" max="1237" width="5.7109375" style="9" customWidth="1"/>
    <col min="1238" max="1238" width="19.7109375" style="9" customWidth="1"/>
    <col min="1239" max="1239" width="5.7109375" style="9" customWidth="1"/>
    <col min="1240" max="1240" width="19.7109375" style="9" customWidth="1"/>
    <col min="1241" max="1241" width="5.7109375" style="9" customWidth="1"/>
    <col min="1242" max="1242" width="19.7109375" style="9" customWidth="1"/>
    <col min="1243" max="1243" width="5.7109375" style="9" customWidth="1"/>
    <col min="1244" max="1244" width="19.7109375" style="9" customWidth="1"/>
    <col min="1245" max="1245" width="5.7109375" style="9" customWidth="1"/>
    <col min="1246" max="1246" width="19.7109375" style="9" customWidth="1"/>
    <col min="1247" max="1258" width="0" style="9" hidden="1" customWidth="1"/>
    <col min="1259" max="1476" width="11.5703125" style="9"/>
    <col min="1477" max="1477" width="56" style="9" customWidth="1"/>
    <col min="1478" max="1491" width="0" style="9" hidden="1" customWidth="1"/>
    <col min="1492" max="1492" width="19.7109375" style="9" customWidth="1"/>
    <col min="1493" max="1493" width="5.7109375" style="9" customWidth="1"/>
    <col min="1494" max="1494" width="19.7109375" style="9" customWidth="1"/>
    <col min="1495" max="1495" width="5.7109375" style="9" customWidth="1"/>
    <col min="1496" max="1496" width="19.7109375" style="9" customWidth="1"/>
    <col min="1497" max="1497" width="5.7109375" style="9" customWidth="1"/>
    <col min="1498" max="1498" width="19.7109375" style="9" customWidth="1"/>
    <col min="1499" max="1499" width="5.7109375" style="9" customWidth="1"/>
    <col min="1500" max="1500" width="19.7109375" style="9" customWidth="1"/>
    <col min="1501" max="1501" width="5.7109375" style="9" customWidth="1"/>
    <col min="1502" max="1502" width="19.7109375" style="9" customWidth="1"/>
    <col min="1503" max="1514" width="0" style="9" hidden="1" customWidth="1"/>
    <col min="1515" max="1732" width="11.5703125" style="9"/>
    <col min="1733" max="1733" width="56" style="9" customWidth="1"/>
    <col min="1734" max="1747" width="0" style="9" hidden="1" customWidth="1"/>
    <col min="1748" max="1748" width="19.7109375" style="9" customWidth="1"/>
    <col min="1749" max="1749" width="5.7109375" style="9" customWidth="1"/>
    <col min="1750" max="1750" width="19.7109375" style="9" customWidth="1"/>
    <col min="1751" max="1751" width="5.7109375" style="9" customWidth="1"/>
    <col min="1752" max="1752" width="19.7109375" style="9" customWidth="1"/>
    <col min="1753" max="1753" width="5.7109375" style="9" customWidth="1"/>
    <col min="1754" max="1754" width="19.7109375" style="9" customWidth="1"/>
    <col min="1755" max="1755" width="5.7109375" style="9" customWidth="1"/>
    <col min="1756" max="1756" width="19.7109375" style="9" customWidth="1"/>
    <col min="1757" max="1757" width="5.7109375" style="9" customWidth="1"/>
    <col min="1758" max="1758" width="19.7109375" style="9" customWidth="1"/>
    <col min="1759" max="1770" width="0" style="9" hidden="1" customWidth="1"/>
    <col min="1771" max="1988" width="11.5703125" style="9"/>
    <col min="1989" max="1989" width="56" style="9" customWidth="1"/>
    <col min="1990" max="2003" width="0" style="9" hidden="1" customWidth="1"/>
    <col min="2004" max="2004" width="19.7109375" style="9" customWidth="1"/>
    <col min="2005" max="2005" width="5.7109375" style="9" customWidth="1"/>
    <col min="2006" max="2006" width="19.7109375" style="9" customWidth="1"/>
    <col min="2007" max="2007" width="5.7109375" style="9" customWidth="1"/>
    <col min="2008" max="2008" width="19.7109375" style="9" customWidth="1"/>
    <col min="2009" max="2009" width="5.7109375" style="9" customWidth="1"/>
    <col min="2010" max="2010" width="19.7109375" style="9" customWidth="1"/>
    <col min="2011" max="2011" width="5.7109375" style="9" customWidth="1"/>
    <col min="2012" max="2012" width="19.7109375" style="9" customWidth="1"/>
    <col min="2013" max="2013" width="5.7109375" style="9" customWidth="1"/>
    <col min="2014" max="2014" width="19.7109375" style="9" customWidth="1"/>
    <col min="2015" max="2026" width="0" style="9" hidden="1" customWidth="1"/>
    <col min="2027" max="2244" width="11.5703125" style="9"/>
    <col min="2245" max="2245" width="56" style="9" customWidth="1"/>
    <col min="2246" max="2259" width="0" style="9" hidden="1" customWidth="1"/>
    <col min="2260" max="2260" width="19.7109375" style="9" customWidth="1"/>
    <col min="2261" max="2261" width="5.7109375" style="9" customWidth="1"/>
    <col min="2262" max="2262" width="19.7109375" style="9" customWidth="1"/>
    <col min="2263" max="2263" width="5.7109375" style="9" customWidth="1"/>
    <col min="2264" max="2264" width="19.7109375" style="9" customWidth="1"/>
    <col min="2265" max="2265" width="5.7109375" style="9" customWidth="1"/>
    <col min="2266" max="2266" width="19.7109375" style="9" customWidth="1"/>
    <col min="2267" max="2267" width="5.7109375" style="9" customWidth="1"/>
    <col min="2268" max="2268" width="19.7109375" style="9" customWidth="1"/>
    <col min="2269" max="2269" width="5.7109375" style="9" customWidth="1"/>
    <col min="2270" max="2270" width="19.7109375" style="9" customWidth="1"/>
    <col min="2271" max="2282" width="0" style="9" hidden="1" customWidth="1"/>
    <col min="2283" max="2500" width="11.5703125" style="9"/>
    <col min="2501" max="2501" width="56" style="9" customWidth="1"/>
    <col min="2502" max="2515" width="0" style="9" hidden="1" customWidth="1"/>
    <col min="2516" max="2516" width="19.7109375" style="9" customWidth="1"/>
    <col min="2517" max="2517" width="5.7109375" style="9" customWidth="1"/>
    <col min="2518" max="2518" width="19.7109375" style="9" customWidth="1"/>
    <col min="2519" max="2519" width="5.7109375" style="9" customWidth="1"/>
    <col min="2520" max="2520" width="19.7109375" style="9" customWidth="1"/>
    <col min="2521" max="2521" width="5.7109375" style="9" customWidth="1"/>
    <col min="2522" max="2522" width="19.7109375" style="9" customWidth="1"/>
    <col min="2523" max="2523" width="5.7109375" style="9" customWidth="1"/>
    <col min="2524" max="2524" width="19.7109375" style="9" customWidth="1"/>
    <col min="2525" max="2525" width="5.7109375" style="9" customWidth="1"/>
    <col min="2526" max="2526" width="19.7109375" style="9" customWidth="1"/>
    <col min="2527" max="2538" width="0" style="9" hidden="1" customWidth="1"/>
    <col min="2539" max="2756" width="11.5703125" style="9"/>
    <col min="2757" max="2757" width="56" style="9" customWidth="1"/>
    <col min="2758" max="2771" width="0" style="9" hidden="1" customWidth="1"/>
    <col min="2772" max="2772" width="19.7109375" style="9" customWidth="1"/>
    <col min="2773" max="2773" width="5.7109375" style="9" customWidth="1"/>
    <col min="2774" max="2774" width="19.7109375" style="9" customWidth="1"/>
    <col min="2775" max="2775" width="5.7109375" style="9" customWidth="1"/>
    <col min="2776" max="2776" width="19.7109375" style="9" customWidth="1"/>
    <col min="2777" max="2777" width="5.7109375" style="9" customWidth="1"/>
    <col min="2778" max="2778" width="19.7109375" style="9" customWidth="1"/>
    <col min="2779" max="2779" width="5.7109375" style="9" customWidth="1"/>
    <col min="2780" max="2780" width="19.7109375" style="9" customWidth="1"/>
    <col min="2781" max="2781" width="5.7109375" style="9" customWidth="1"/>
    <col min="2782" max="2782" width="19.7109375" style="9" customWidth="1"/>
    <col min="2783" max="2794" width="0" style="9" hidden="1" customWidth="1"/>
    <col min="2795" max="3012" width="11.5703125" style="9"/>
    <col min="3013" max="3013" width="56" style="9" customWidth="1"/>
    <col min="3014" max="3027" width="0" style="9" hidden="1" customWidth="1"/>
    <col min="3028" max="3028" width="19.7109375" style="9" customWidth="1"/>
    <col min="3029" max="3029" width="5.7109375" style="9" customWidth="1"/>
    <col min="3030" max="3030" width="19.7109375" style="9" customWidth="1"/>
    <col min="3031" max="3031" width="5.7109375" style="9" customWidth="1"/>
    <col min="3032" max="3032" width="19.7109375" style="9" customWidth="1"/>
    <col min="3033" max="3033" width="5.7109375" style="9" customWidth="1"/>
    <col min="3034" max="3034" width="19.7109375" style="9" customWidth="1"/>
    <col min="3035" max="3035" width="5.7109375" style="9" customWidth="1"/>
    <col min="3036" max="3036" width="19.7109375" style="9" customWidth="1"/>
    <col min="3037" max="3037" width="5.7109375" style="9" customWidth="1"/>
    <col min="3038" max="3038" width="19.7109375" style="9" customWidth="1"/>
    <col min="3039" max="3050" width="0" style="9" hidden="1" customWidth="1"/>
    <col min="3051" max="3268" width="11.5703125" style="9"/>
    <col min="3269" max="3269" width="56" style="9" customWidth="1"/>
    <col min="3270" max="3283" width="0" style="9" hidden="1" customWidth="1"/>
    <col min="3284" max="3284" width="19.7109375" style="9" customWidth="1"/>
    <col min="3285" max="3285" width="5.7109375" style="9" customWidth="1"/>
    <col min="3286" max="3286" width="19.7109375" style="9" customWidth="1"/>
    <col min="3287" max="3287" width="5.7109375" style="9" customWidth="1"/>
    <col min="3288" max="3288" width="19.7109375" style="9" customWidth="1"/>
    <col min="3289" max="3289" width="5.7109375" style="9" customWidth="1"/>
    <col min="3290" max="3290" width="19.7109375" style="9" customWidth="1"/>
    <col min="3291" max="3291" width="5.7109375" style="9" customWidth="1"/>
    <col min="3292" max="3292" width="19.7109375" style="9" customWidth="1"/>
    <col min="3293" max="3293" width="5.7109375" style="9" customWidth="1"/>
    <col min="3294" max="3294" width="19.7109375" style="9" customWidth="1"/>
    <col min="3295" max="3306" width="0" style="9" hidden="1" customWidth="1"/>
    <col min="3307" max="3524" width="11.5703125" style="9"/>
    <col min="3525" max="3525" width="56" style="9" customWidth="1"/>
    <col min="3526" max="3539" width="0" style="9" hidden="1" customWidth="1"/>
    <col min="3540" max="3540" width="19.7109375" style="9" customWidth="1"/>
    <col min="3541" max="3541" width="5.7109375" style="9" customWidth="1"/>
    <col min="3542" max="3542" width="19.7109375" style="9" customWidth="1"/>
    <col min="3543" max="3543" width="5.7109375" style="9" customWidth="1"/>
    <col min="3544" max="3544" width="19.7109375" style="9" customWidth="1"/>
    <col min="3545" max="3545" width="5.7109375" style="9" customWidth="1"/>
    <col min="3546" max="3546" width="19.7109375" style="9" customWidth="1"/>
    <col min="3547" max="3547" width="5.7109375" style="9" customWidth="1"/>
    <col min="3548" max="3548" width="19.7109375" style="9" customWidth="1"/>
    <col min="3549" max="3549" width="5.7109375" style="9" customWidth="1"/>
    <col min="3550" max="3550" width="19.7109375" style="9" customWidth="1"/>
    <col min="3551" max="3562" width="0" style="9" hidden="1" customWidth="1"/>
    <col min="3563" max="3780" width="11.5703125" style="9"/>
    <col min="3781" max="3781" width="56" style="9" customWidth="1"/>
    <col min="3782" max="3795" width="0" style="9" hidden="1" customWidth="1"/>
    <col min="3796" max="3796" width="19.7109375" style="9" customWidth="1"/>
    <col min="3797" max="3797" width="5.7109375" style="9" customWidth="1"/>
    <col min="3798" max="3798" width="19.7109375" style="9" customWidth="1"/>
    <col min="3799" max="3799" width="5.7109375" style="9" customWidth="1"/>
    <col min="3800" max="3800" width="19.7109375" style="9" customWidth="1"/>
    <col min="3801" max="3801" width="5.7109375" style="9" customWidth="1"/>
    <col min="3802" max="3802" width="19.7109375" style="9" customWidth="1"/>
    <col min="3803" max="3803" width="5.7109375" style="9" customWidth="1"/>
    <col min="3804" max="3804" width="19.7109375" style="9" customWidth="1"/>
    <col min="3805" max="3805" width="5.7109375" style="9" customWidth="1"/>
    <col min="3806" max="3806" width="19.7109375" style="9" customWidth="1"/>
    <col min="3807" max="3818" width="0" style="9" hidden="1" customWidth="1"/>
    <col min="3819" max="4036" width="11.5703125" style="9"/>
    <col min="4037" max="4037" width="56" style="9" customWidth="1"/>
    <col min="4038" max="4051" width="0" style="9" hidden="1" customWidth="1"/>
    <col min="4052" max="4052" width="19.7109375" style="9" customWidth="1"/>
    <col min="4053" max="4053" width="5.7109375" style="9" customWidth="1"/>
    <col min="4054" max="4054" width="19.7109375" style="9" customWidth="1"/>
    <col min="4055" max="4055" width="5.7109375" style="9" customWidth="1"/>
    <col min="4056" max="4056" width="19.7109375" style="9" customWidth="1"/>
    <col min="4057" max="4057" width="5.7109375" style="9" customWidth="1"/>
    <col min="4058" max="4058" width="19.7109375" style="9" customWidth="1"/>
    <col min="4059" max="4059" width="5.7109375" style="9" customWidth="1"/>
    <col min="4060" max="4060" width="19.7109375" style="9" customWidth="1"/>
    <col min="4061" max="4061" width="5.7109375" style="9" customWidth="1"/>
    <col min="4062" max="4062" width="19.7109375" style="9" customWidth="1"/>
    <col min="4063" max="4074" width="0" style="9" hidden="1" customWidth="1"/>
    <col min="4075" max="4292" width="11.5703125" style="9"/>
    <col min="4293" max="4293" width="56" style="9" customWidth="1"/>
    <col min="4294" max="4307" width="0" style="9" hidden="1" customWidth="1"/>
    <col min="4308" max="4308" width="19.7109375" style="9" customWidth="1"/>
    <col min="4309" max="4309" width="5.7109375" style="9" customWidth="1"/>
    <col min="4310" max="4310" width="19.7109375" style="9" customWidth="1"/>
    <col min="4311" max="4311" width="5.7109375" style="9" customWidth="1"/>
    <col min="4312" max="4312" width="19.7109375" style="9" customWidth="1"/>
    <col min="4313" max="4313" width="5.7109375" style="9" customWidth="1"/>
    <col min="4314" max="4314" width="19.7109375" style="9" customWidth="1"/>
    <col min="4315" max="4315" width="5.7109375" style="9" customWidth="1"/>
    <col min="4316" max="4316" width="19.7109375" style="9" customWidth="1"/>
    <col min="4317" max="4317" width="5.7109375" style="9" customWidth="1"/>
    <col min="4318" max="4318" width="19.7109375" style="9" customWidth="1"/>
    <col min="4319" max="4330" width="0" style="9" hidden="1" customWidth="1"/>
    <col min="4331" max="4548" width="11.5703125" style="9"/>
    <col min="4549" max="4549" width="56" style="9" customWidth="1"/>
    <col min="4550" max="4563" width="0" style="9" hidden="1" customWidth="1"/>
    <col min="4564" max="4564" width="19.7109375" style="9" customWidth="1"/>
    <col min="4565" max="4565" width="5.7109375" style="9" customWidth="1"/>
    <col min="4566" max="4566" width="19.7109375" style="9" customWidth="1"/>
    <col min="4567" max="4567" width="5.7109375" style="9" customWidth="1"/>
    <col min="4568" max="4568" width="19.7109375" style="9" customWidth="1"/>
    <col min="4569" max="4569" width="5.7109375" style="9" customWidth="1"/>
    <col min="4570" max="4570" width="19.7109375" style="9" customWidth="1"/>
    <col min="4571" max="4571" width="5.7109375" style="9" customWidth="1"/>
    <col min="4572" max="4572" width="19.7109375" style="9" customWidth="1"/>
    <col min="4573" max="4573" width="5.7109375" style="9" customWidth="1"/>
    <col min="4574" max="4574" width="19.7109375" style="9" customWidth="1"/>
    <col min="4575" max="4586" width="0" style="9" hidden="1" customWidth="1"/>
    <col min="4587" max="4804" width="11.5703125" style="9"/>
    <col min="4805" max="4805" width="56" style="9" customWidth="1"/>
    <col min="4806" max="4819" width="0" style="9" hidden="1" customWidth="1"/>
    <col min="4820" max="4820" width="19.7109375" style="9" customWidth="1"/>
    <col min="4821" max="4821" width="5.7109375" style="9" customWidth="1"/>
    <col min="4822" max="4822" width="19.7109375" style="9" customWidth="1"/>
    <col min="4823" max="4823" width="5.7109375" style="9" customWidth="1"/>
    <col min="4824" max="4824" width="19.7109375" style="9" customWidth="1"/>
    <col min="4825" max="4825" width="5.7109375" style="9" customWidth="1"/>
    <col min="4826" max="4826" width="19.7109375" style="9" customWidth="1"/>
    <col min="4827" max="4827" width="5.7109375" style="9" customWidth="1"/>
    <col min="4828" max="4828" width="19.7109375" style="9" customWidth="1"/>
    <col min="4829" max="4829" width="5.7109375" style="9" customWidth="1"/>
    <col min="4830" max="4830" width="19.7109375" style="9" customWidth="1"/>
    <col min="4831" max="4842" width="0" style="9" hidden="1" customWidth="1"/>
    <col min="4843" max="5060" width="11.5703125" style="9"/>
    <col min="5061" max="5061" width="56" style="9" customWidth="1"/>
    <col min="5062" max="5075" width="0" style="9" hidden="1" customWidth="1"/>
    <col min="5076" max="5076" width="19.7109375" style="9" customWidth="1"/>
    <col min="5077" max="5077" width="5.7109375" style="9" customWidth="1"/>
    <col min="5078" max="5078" width="19.7109375" style="9" customWidth="1"/>
    <col min="5079" max="5079" width="5.7109375" style="9" customWidth="1"/>
    <col min="5080" max="5080" width="19.7109375" style="9" customWidth="1"/>
    <col min="5081" max="5081" width="5.7109375" style="9" customWidth="1"/>
    <col min="5082" max="5082" width="19.7109375" style="9" customWidth="1"/>
    <col min="5083" max="5083" width="5.7109375" style="9" customWidth="1"/>
    <col min="5084" max="5084" width="19.7109375" style="9" customWidth="1"/>
    <col min="5085" max="5085" width="5.7109375" style="9" customWidth="1"/>
    <col min="5086" max="5086" width="19.7109375" style="9" customWidth="1"/>
    <col min="5087" max="5098" width="0" style="9" hidden="1" customWidth="1"/>
    <col min="5099" max="5316" width="11.5703125" style="9"/>
    <col min="5317" max="5317" width="56" style="9" customWidth="1"/>
    <col min="5318" max="5331" width="0" style="9" hidden="1" customWidth="1"/>
    <col min="5332" max="5332" width="19.7109375" style="9" customWidth="1"/>
    <col min="5333" max="5333" width="5.7109375" style="9" customWidth="1"/>
    <col min="5334" max="5334" width="19.7109375" style="9" customWidth="1"/>
    <col min="5335" max="5335" width="5.7109375" style="9" customWidth="1"/>
    <col min="5336" max="5336" width="19.7109375" style="9" customWidth="1"/>
    <col min="5337" max="5337" width="5.7109375" style="9" customWidth="1"/>
    <col min="5338" max="5338" width="19.7109375" style="9" customWidth="1"/>
    <col min="5339" max="5339" width="5.7109375" style="9" customWidth="1"/>
    <col min="5340" max="5340" width="19.7109375" style="9" customWidth="1"/>
    <col min="5341" max="5341" width="5.7109375" style="9" customWidth="1"/>
    <col min="5342" max="5342" width="19.7109375" style="9" customWidth="1"/>
    <col min="5343" max="5354" width="0" style="9" hidden="1" customWidth="1"/>
    <col min="5355" max="5572" width="11.5703125" style="9"/>
    <col min="5573" max="5573" width="56" style="9" customWidth="1"/>
    <col min="5574" max="5587" width="0" style="9" hidden="1" customWidth="1"/>
    <col min="5588" max="5588" width="19.7109375" style="9" customWidth="1"/>
    <col min="5589" max="5589" width="5.7109375" style="9" customWidth="1"/>
    <col min="5590" max="5590" width="19.7109375" style="9" customWidth="1"/>
    <col min="5591" max="5591" width="5.7109375" style="9" customWidth="1"/>
    <col min="5592" max="5592" width="19.7109375" style="9" customWidth="1"/>
    <col min="5593" max="5593" width="5.7109375" style="9" customWidth="1"/>
    <col min="5594" max="5594" width="19.7109375" style="9" customWidth="1"/>
    <col min="5595" max="5595" width="5.7109375" style="9" customWidth="1"/>
    <col min="5596" max="5596" width="19.7109375" style="9" customWidth="1"/>
    <col min="5597" max="5597" width="5.7109375" style="9" customWidth="1"/>
    <col min="5598" max="5598" width="19.7109375" style="9" customWidth="1"/>
    <col min="5599" max="5610" width="0" style="9" hidden="1" customWidth="1"/>
    <col min="5611" max="5828" width="11.5703125" style="9"/>
    <col min="5829" max="5829" width="56" style="9" customWidth="1"/>
    <col min="5830" max="5843" width="0" style="9" hidden="1" customWidth="1"/>
    <col min="5844" max="5844" width="19.7109375" style="9" customWidth="1"/>
    <col min="5845" max="5845" width="5.7109375" style="9" customWidth="1"/>
    <col min="5846" max="5846" width="19.7109375" style="9" customWidth="1"/>
    <col min="5847" max="5847" width="5.7109375" style="9" customWidth="1"/>
    <col min="5848" max="5848" width="19.7109375" style="9" customWidth="1"/>
    <col min="5849" max="5849" width="5.7109375" style="9" customWidth="1"/>
    <col min="5850" max="5850" width="19.7109375" style="9" customWidth="1"/>
    <col min="5851" max="5851" width="5.7109375" style="9" customWidth="1"/>
    <col min="5852" max="5852" width="19.7109375" style="9" customWidth="1"/>
    <col min="5853" max="5853" width="5.7109375" style="9" customWidth="1"/>
    <col min="5854" max="5854" width="19.7109375" style="9" customWidth="1"/>
    <col min="5855" max="5866" width="0" style="9" hidden="1" customWidth="1"/>
    <col min="5867" max="6084" width="11.5703125" style="9"/>
    <col min="6085" max="6085" width="56" style="9" customWidth="1"/>
    <col min="6086" max="6099" width="0" style="9" hidden="1" customWidth="1"/>
    <col min="6100" max="6100" width="19.7109375" style="9" customWidth="1"/>
    <col min="6101" max="6101" width="5.7109375" style="9" customWidth="1"/>
    <col min="6102" max="6102" width="19.7109375" style="9" customWidth="1"/>
    <col min="6103" max="6103" width="5.7109375" style="9" customWidth="1"/>
    <col min="6104" max="6104" width="19.7109375" style="9" customWidth="1"/>
    <col min="6105" max="6105" width="5.7109375" style="9" customWidth="1"/>
    <col min="6106" max="6106" width="19.7109375" style="9" customWidth="1"/>
    <col min="6107" max="6107" width="5.7109375" style="9" customWidth="1"/>
    <col min="6108" max="6108" width="19.7109375" style="9" customWidth="1"/>
    <col min="6109" max="6109" width="5.7109375" style="9" customWidth="1"/>
    <col min="6110" max="6110" width="19.7109375" style="9" customWidth="1"/>
    <col min="6111" max="6122" width="0" style="9" hidden="1" customWidth="1"/>
    <col min="6123" max="6340" width="11.5703125" style="9"/>
    <col min="6341" max="6341" width="56" style="9" customWidth="1"/>
    <col min="6342" max="6355" width="0" style="9" hidden="1" customWidth="1"/>
    <col min="6356" max="6356" width="19.7109375" style="9" customWidth="1"/>
    <col min="6357" max="6357" width="5.7109375" style="9" customWidth="1"/>
    <col min="6358" max="6358" width="19.7109375" style="9" customWidth="1"/>
    <col min="6359" max="6359" width="5.7109375" style="9" customWidth="1"/>
    <col min="6360" max="6360" width="19.7109375" style="9" customWidth="1"/>
    <col min="6361" max="6361" width="5.7109375" style="9" customWidth="1"/>
    <col min="6362" max="6362" width="19.7109375" style="9" customWidth="1"/>
    <col min="6363" max="6363" width="5.7109375" style="9" customWidth="1"/>
    <col min="6364" max="6364" width="19.7109375" style="9" customWidth="1"/>
    <col min="6365" max="6365" width="5.7109375" style="9" customWidth="1"/>
    <col min="6366" max="6366" width="19.7109375" style="9" customWidth="1"/>
    <col min="6367" max="6378" width="0" style="9" hidden="1" customWidth="1"/>
    <col min="6379" max="6596" width="11.5703125" style="9"/>
    <col min="6597" max="6597" width="56" style="9" customWidth="1"/>
    <col min="6598" max="6611" width="0" style="9" hidden="1" customWidth="1"/>
    <col min="6612" max="6612" width="19.7109375" style="9" customWidth="1"/>
    <col min="6613" max="6613" width="5.7109375" style="9" customWidth="1"/>
    <col min="6614" max="6614" width="19.7109375" style="9" customWidth="1"/>
    <col min="6615" max="6615" width="5.7109375" style="9" customWidth="1"/>
    <col min="6616" max="6616" width="19.7109375" style="9" customWidth="1"/>
    <col min="6617" max="6617" width="5.7109375" style="9" customWidth="1"/>
    <col min="6618" max="6618" width="19.7109375" style="9" customWidth="1"/>
    <col min="6619" max="6619" width="5.7109375" style="9" customWidth="1"/>
    <col min="6620" max="6620" width="19.7109375" style="9" customWidth="1"/>
    <col min="6621" max="6621" width="5.7109375" style="9" customWidth="1"/>
    <col min="6622" max="6622" width="19.7109375" style="9" customWidth="1"/>
    <col min="6623" max="6634" width="0" style="9" hidden="1" customWidth="1"/>
    <col min="6635" max="6852" width="11.5703125" style="9"/>
    <col min="6853" max="6853" width="56" style="9" customWidth="1"/>
    <col min="6854" max="6867" width="0" style="9" hidden="1" customWidth="1"/>
    <col min="6868" max="6868" width="19.7109375" style="9" customWidth="1"/>
    <col min="6869" max="6869" width="5.7109375" style="9" customWidth="1"/>
    <col min="6870" max="6870" width="19.7109375" style="9" customWidth="1"/>
    <col min="6871" max="6871" width="5.7109375" style="9" customWidth="1"/>
    <col min="6872" max="6872" width="19.7109375" style="9" customWidth="1"/>
    <col min="6873" max="6873" width="5.7109375" style="9" customWidth="1"/>
    <col min="6874" max="6874" width="19.7109375" style="9" customWidth="1"/>
    <col min="6875" max="6875" width="5.7109375" style="9" customWidth="1"/>
    <col min="6876" max="6876" width="19.7109375" style="9" customWidth="1"/>
    <col min="6877" max="6877" width="5.7109375" style="9" customWidth="1"/>
    <col min="6878" max="6878" width="19.7109375" style="9" customWidth="1"/>
    <col min="6879" max="6890" width="0" style="9" hidden="1" customWidth="1"/>
    <col min="6891" max="7108" width="11.5703125" style="9"/>
    <col min="7109" max="7109" width="56" style="9" customWidth="1"/>
    <col min="7110" max="7123" width="0" style="9" hidden="1" customWidth="1"/>
    <col min="7124" max="7124" width="19.7109375" style="9" customWidth="1"/>
    <col min="7125" max="7125" width="5.7109375" style="9" customWidth="1"/>
    <col min="7126" max="7126" width="19.7109375" style="9" customWidth="1"/>
    <col min="7127" max="7127" width="5.7109375" style="9" customWidth="1"/>
    <col min="7128" max="7128" width="19.7109375" style="9" customWidth="1"/>
    <col min="7129" max="7129" width="5.7109375" style="9" customWidth="1"/>
    <col min="7130" max="7130" width="19.7109375" style="9" customWidth="1"/>
    <col min="7131" max="7131" width="5.7109375" style="9" customWidth="1"/>
    <col min="7132" max="7132" width="19.7109375" style="9" customWidth="1"/>
    <col min="7133" max="7133" width="5.7109375" style="9" customWidth="1"/>
    <col min="7134" max="7134" width="19.7109375" style="9" customWidth="1"/>
    <col min="7135" max="7146" width="0" style="9" hidden="1" customWidth="1"/>
    <col min="7147" max="7364" width="11.5703125" style="9"/>
    <col min="7365" max="7365" width="56" style="9" customWidth="1"/>
    <col min="7366" max="7379" width="0" style="9" hidden="1" customWidth="1"/>
    <col min="7380" max="7380" width="19.7109375" style="9" customWidth="1"/>
    <col min="7381" max="7381" width="5.7109375" style="9" customWidth="1"/>
    <col min="7382" max="7382" width="19.7109375" style="9" customWidth="1"/>
    <col min="7383" max="7383" width="5.7109375" style="9" customWidth="1"/>
    <col min="7384" max="7384" width="19.7109375" style="9" customWidth="1"/>
    <col min="7385" max="7385" width="5.7109375" style="9" customWidth="1"/>
    <col min="7386" max="7386" width="19.7109375" style="9" customWidth="1"/>
    <col min="7387" max="7387" width="5.7109375" style="9" customWidth="1"/>
    <col min="7388" max="7388" width="19.7109375" style="9" customWidth="1"/>
    <col min="7389" max="7389" width="5.7109375" style="9" customWidth="1"/>
    <col min="7390" max="7390" width="19.7109375" style="9" customWidth="1"/>
    <col min="7391" max="7402" width="0" style="9" hidden="1" customWidth="1"/>
    <col min="7403" max="7620" width="11.5703125" style="9"/>
    <col min="7621" max="7621" width="56" style="9" customWidth="1"/>
    <col min="7622" max="7635" width="0" style="9" hidden="1" customWidth="1"/>
    <col min="7636" max="7636" width="19.7109375" style="9" customWidth="1"/>
    <col min="7637" max="7637" width="5.7109375" style="9" customWidth="1"/>
    <col min="7638" max="7638" width="19.7109375" style="9" customWidth="1"/>
    <col min="7639" max="7639" width="5.7109375" style="9" customWidth="1"/>
    <col min="7640" max="7640" width="19.7109375" style="9" customWidth="1"/>
    <col min="7641" max="7641" width="5.7109375" style="9" customWidth="1"/>
    <col min="7642" max="7642" width="19.7109375" style="9" customWidth="1"/>
    <col min="7643" max="7643" width="5.7109375" style="9" customWidth="1"/>
    <col min="7644" max="7644" width="19.7109375" style="9" customWidth="1"/>
    <col min="7645" max="7645" width="5.7109375" style="9" customWidth="1"/>
    <col min="7646" max="7646" width="19.7109375" style="9" customWidth="1"/>
    <col min="7647" max="7658" width="0" style="9" hidden="1" customWidth="1"/>
    <col min="7659" max="7876" width="11.5703125" style="9"/>
    <col min="7877" max="7877" width="56" style="9" customWidth="1"/>
    <col min="7878" max="7891" width="0" style="9" hidden="1" customWidth="1"/>
    <col min="7892" max="7892" width="19.7109375" style="9" customWidth="1"/>
    <col min="7893" max="7893" width="5.7109375" style="9" customWidth="1"/>
    <col min="7894" max="7894" width="19.7109375" style="9" customWidth="1"/>
    <col min="7895" max="7895" width="5.7109375" style="9" customWidth="1"/>
    <col min="7896" max="7896" width="19.7109375" style="9" customWidth="1"/>
    <col min="7897" max="7897" width="5.7109375" style="9" customWidth="1"/>
    <col min="7898" max="7898" width="19.7109375" style="9" customWidth="1"/>
    <col min="7899" max="7899" width="5.7109375" style="9" customWidth="1"/>
    <col min="7900" max="7900" width="19.7109375" style="9" customWidth="1"/>
    <col min="7901" max="7901" width="5.7109375" style="9" customWidth="1"/>
    <col min="7902" max="7902" width="19.7109375" style="9" customWidth="1"/>
    <col min="7903" max="7914" width="0" style="9" hidden="1" customWidth="1"/>
    <col min="7915" max="8132" width="11.5703125" style="9"/>
    <col min="8133" max="8133" width="56" style="9" customWidth="1"/>
    <col min="8134" max="8147" width="0" style="9" hidden="1" customWidth="1"/>
    <col min="8148" max="8148" width="19.7109375" style="9" customWidth="1"/>
    <col min="8149" max="8149" width="5.7109375" style="9" customWidth="1"/>
    <col min="8150" max="8150" width="19.7109375" style="9" customWidth="1"/>
    <col min="8151" max="8151" width="5.7109375" style="9" customWidth="1"/>
    <col min="8152" max="8152" width="19.7109375" style="9" customWidth="1"/>
    <col min="8153" max="8153" width="5.7109375" style="9" customWidth="1"/>
    <col min="8154" max="8154" width="19.7109375" style="9" customWidth="1"/>
    <col min="8155" max="8155" width="5.7109375" style="9" customWidth="1"/>
    <col min="8156" max="8156" width="19.7109375" style="9" customWidth="1"/>
    <col min="8157" max="8157" width="5.7109375" style="9" customWidth="1"/>
    <col min="8158" max="8158" width="19.7109375" style="9" customWidth="1"/>
    <col min="8159" max="8170" width="0" style="9" hidden="1" customWidth="1"/>
    <col min="8171" max="8388" width="11.5703125" style="9"/>
    <col min="8389" max="8389" width="56" style="9" customWidth="1"/>
    <col min="8390" max="8403" width="0" style="9" hidden="1" customWidth="1"/>
    <col min="8404" max="8404" width="19.7109375" style="9" customWidth="1"/>
    <col min="8405" max="8405" width="5.7109375" style="9" customWidth="1"/>
    <col min="8406" max="8406" width="19.7109375" style="9" customWidth="1"/>
    <col min="8407" max="8407" width="5.7109375" style="9" customWidth="1"/>
    <col min="8408" max="8408" width="19.7109375" style="9" customWidth="1"/>
    <col min="8409" max="8409" width="5.7109375" style="9" customWidth="1"/>
    <col min="8410" max="8410" width="19.7109375" style="9" customWidth="1"/>
    <col min="8411" max="8411" width="5.7109375" style="9" customWidth="1"/>
    <col min="8412" max="8412" width="19.7109375" style="9" customWidth="1"/>
    <col min="8413" max="8413" width="5.7109375" style="9" customWidth="1"/>
    <col min="8414" max="8414" width="19.7109375" style="9" customWidth="1"/>
    <col min="8415" max="8426" width="0" style="9" hidden="1" customWidth="1"/>
    <col min="8427" max="8644" width="11.5703125" style="9"/>
    <col min="8645" max="8645" width="56" style="9" customWidth="1"/>
    <col min="8646" max="8659" width="0" style="9" hidden="1" customWidth="1"/>
    <col min="8660" max="8660" width="19.7109375" style="9" customWidth="1"/>
    <col min="8661" max="8661" width="5.7109375" style="9" customWidth="1"/>
    <col min="8662" max="8662" width="19.7109375" style="9" customWidth="1"/>
    <col min="8663" max="8663" width="5.7109375" style="9" customWidth="1"/>
    <col min="8664" max="8664" width="19.7109375" style="9" customWidth="1"/>
    <col min="8665" max="8665" width="5.7109375" style="9" customWidth="1"/>
    <col min="8666" max="8666" width="19.7109375" style="9" customWidth="1"/>
    <col min="8667" max="8667" width="5.7109375" style="9" customWidth="1"/>
    <col min="8668" max="8668" width="19.7109375" style="9" customWidth="1"/>
    <col min="8669" max="8669" width="5.7109375" style="9" customWidth="1"/>
    <col min="8670" max="8670" width="19.7109375" style="9" customWidth="1"/>
    <col min="8671" max="8682" width="0" style="9" hidden="1" customWidth="1"/>
    <col min="8683" max="8900" width="11.5703125" style="9"/>
    <col min="8901" max="8901" width="56" style="9" customWidth="1"/>
    <col min="8902" max="8915" width="0" style="9" hidden="1" customWidth="1"/>
    <col min="8916" max="8916" width="19.7109375" style="9" customWidth="1"/>
    <col min="8917" max="8917" width="5.7109375" style="9" customWidth="1"/>
    <col min="8918" max="8918" width="19.7109375" style="9" customWidth="1"/>
    <col min="8919" max="8919" width="5.7109375" style="9" customWidth="1"/>
    <col min="8920" max="8920" width="19.7109375" style="9" customWidth="1"/>
    <col min="8921" max="8921" width="5.7109375" style="9" customWidth="1"/>
    <col min="8922" max="8922" width="19.7109375" style="9" customWidth="1"/>
    <col min="8923" max="8923" width="5.7109375" style="9" customWidth="1"/>
    <col min="8924" max="8924" width="19.7109375" style="9" customWidth="1"/>
    <col min="8925" max="8925" width="5.7109375" style="9" customWidth="1"/>
    <col min="8926" max="8926" width="19.7109375" style="9" customWidth="1"/>
    <col min="8927" max="8938" width="0" style="9" hidden="1" customWidth="1"/>
    <col min="8939" max="9156" width="11.5703125" style="9"/>
    <col min="9157" max="9157" width="56" style="9" customWidth="1"/>
    <col min="9158" max="9171" width="0" style="9" hidden="1" customWidth="1"/>
    <col min="9172" max="9172" width="19.7109375" style="9" customWidth="1"/>
    <col min="9173" max="9173" width="5.7109375" style="9" customWidth="1"/>
    <col min="9174" max="9174" width="19.7109375" style="9" customWidth="1"/>
    <col min="9175" max="9175" width="5.7109375" style="9" customWidth="1"/>
    <col min="9176" max="9176" width="19.7109375" style="9" customWidth="1"/>
    <col min="9177" max="9177" width="5.7109375" style="9" customWidth="1"/>
    <col min="9178" max="9178" width="19.7109375" style="9" customWidth="1"/>
    <col min="9179" max="9179" width="5.7109375" style="9" customWidth="1"/>
    <col min="9180" max="9180" width="19.7109375" style="9" customWidth="1"/>
    <col min="9181" max="9181" width="5.7109375" style="9" customWidth="1"/>
    <col min="9182" max="9182" width="19.7109375" style="9" customWidth="1"/>
    <col min="9183" max="9194" width="0" style="9" hidden="1" customWidth="1"/>
    <col min="9195" max="9412" width="11.5703125" style="9"/>
    <col min="9413" max="9413" width="56" style="9" customWidth="1"/>
    <col min="9414" max="9427" width="0" style="9" hidden="1" customWidth="1"/>
    <col min="9428" max="9428" width="19.7109375" style="9" customWidth="1"/>
    <col min="9429" max="9429" width="5.7109375" style="9" customWidth="1"/>
    <col min="9430" max="9430" width="19.7109375" style="9" customWidth="1"/>
    <col min="9431" max="9431" width="5.7109375" style="9" customWidth="1"/>
    <col min="9432" max="9432" width="19.7109375" style="9" customWidth="1"/>
    <col min="9433" max="9433" width="5.7109375" style="9" customWidth="1"/>
    <col min="9434" max="9434" width="19.7109375" style="9" customWidth="1"/>
    <col min="9435" max="9435" width="5.7109375" style="9" customWidth="1"/>
    <col min="9436" max="9436" width="19.7109375" style="9" customWidth="1"/>
    <col min="9437" max="9437" width="5.7109375" style="9" customWidth="1"/>
    <col min="9438" max="9438" width="19.7109375" style="9" customWidth="1"/>
    <col min="9439" max="9450" width="0" style="9" hidden="1" customWidth="1"/>
    <col min="9451" max="9668" width="11.5703125" style="9"/>
    <col min="9669" max="9669" width="56" style="9" customWidth="1"/>
    <col min="9670" max="9683" width="0" style="9" hidden="1" customWidth="1"/>
    <col min="9684" max="9684" width="19.7109375" style="9" customWidth="1"/>
    <col min="9685" max="9685" width="5.7109375" style="9" customWidth="1"/>
    <col min="9686" max="9686" width="19.7109375" style="9" customWidth="1"/>
    <col min="9687" max="9687" width="5.7109375" style="9" customWidth="1"/>
    <col min="9688" max="9688" width="19.7109375" style="9" customWidth="1"/>
    <col min="9689" max="9689" width="5.7109375" style="9" customWidth="1"/>
    <col min="9690" max="9690" width="19.7109375" style="9" customWidth="1"/>
    <col min="9691" max="9691" width="5.7109375" style="9" customWidth="1"/>
    <col min="9692" max="9692" width="19.7109375" style="9" customWidth="1"/>
    <col min="9693" max="9693" width="5.7109375" style="9" customWidth="1"/>
    <col min="9694" max="9694" width="19.7109375" style="9" customWidth="1"/>
    <col min="9695" max="9706" width="0" style="9" hidden="1" customWidth="1"/>
    <col min="9707" max="9924" width="11.5703125" style="9"/>
    <col min="9925" max="9925" width="56" style="9" customWidth="1"/>
    <col min="9926" max="9939" width="0" style="9" hidden="1" customWidth="1"/>
    <col min="9940" max="9940" width="19.7109375" style="9" customWidth="1"/>
    <col min="9941" max="9941" width="5.7109375" style="9" customWidth="1"/>
    <col min="9942" max="9942" width="19.7109375" style="9" customWidth="1"/>
    <col min="9943" max="9943" width="5.7109375" style="9" customWidth="1"/>
    <col min="9944" max="9944" width="19.7109375" style="9" customWidth="1"/>
    <col min="9945" max="9945" width="5.7109375" style="9" customWidth="1"/>
    <col min="9946" max="9946" width="19.7109375" style="9" customWidth="1"/>
    <col min="9947" max="9947" width="5.7109375" style="9" customWidth="1"/>
    <col min="9948" max="9948" width="19.7109375" style="9" customWidth="1"/>
    <col min="9949" max="9949" width="5.7109375" style="9" customWidth="1"/>
    <col min="9950" max="9950" width="19.7109375" style="9" customWidth="1"/>
    <col min="9951" max="9962" width="0" style="9" hidden="1" customWidth="1"/>
    <col min="9963" max="10180" width="11.5703125" style="9"/>
    <col min="10181" max="10181" width="56" style="9" customWidth="1"/>
    <col min="10182" max="10195" width="0" style="9" hidden="1" customWidth="1"/>
    <col min="10196" max="10196" width="19.7109375" style="9" customWidth="1"/>
    <col min="10197" max="10197" width="5.7109375" style="9" customWidth="1"/>
    <col min="10198" max="10198" width="19.7109375" style="9" customWidth="1"/>
    <col min="10199" max="10199" width="5.7109375" style="9" customWidth="1"/>
    <col min="10200" max="10200" width="19.7109375" style="9" customWidth="1"/>
    <col min="10201" max="10201" width="5.7109375" style="9" customWidth="1"/>
    <col min="10202" max="10202" width="19.7109375" style="9" customWidth="1"/>
    <col min="10203" max="10203" width="5.7109375" style="9" customWidth="1"/>
    <col min="10204" max="10204" width="19.7109375" style="9" customWidth="1"/>
    <col min="10205" max="10205" width="5.7109375" style="9" customWidth="1"/>
    <col min="10206" max="10206" width="19.7109375" style="9" customWidth="1"/>
    <col min="10207" max="10218" width="0" style="9" hidden="1" customWidth="1"/>
    <col min="10219" max="10436" width="11.5703125" style="9"/>
    <col min="10437" max="10437" width="56" style="9" customWidth="1"/>
    <col min="10438" max="10451" width="0" style="9" hidden="1" customWidth="1"/>
    <col min="10452" max="10452" width="19.7109375" style="9" customWidth="1"/>
    <col min="10453" max="10453" width="5.7109375" style="9" customWidth="1"/>
    <col min="10454" max="10454" width="19.7109375" style="9" customWidth="1"/>
    <col min="10455" max="10455" width="5.7109375" style="9" customWidth="1"/>
    <col min="10456" max="10456" width="19.7109375" style="9" customWidth="1"/>
    <col min="10457" max="10457" width="5.7109375" style="9" customWidth="1"/>
    <col min="10458" max="10458" width="19.7109375" style="9" customWidth="1"/>
    <col min="10459" max="10459" width="5.7109375" style="9" customWidth="1"/>
    <col min="10460" max="10460" width="19.7109375" style="9" customWidth="1"/>
    <col min="10461" max="10461" width="5.7109375" style="9" customWidth="1"/>
    <col min="10462" max="10462" width="19.7109375" style="9" customWidth="1"/>
    <col min="10463" max="10474" width="0" style="9" hidden="1" customWidth="1"/>
    <col min="10475" max="10692" width="11.5703125" style="9"/>
    <col min="10693" max="10693" width="56" style="9" customWidth="1"/>
    <col min="10694" max="10707" width="0" style="9" hidden="1" customWidth="1"/>
    <col min="10708" max="10708" width="19.7109375" style="9" customWidth="1"/>
    <col min="10709" max="10709" width="5.7109375" style="9" customWidth="1"/>
    <col min="10710" max="10710" width="19.7109375" style="9" customWidth="1"/>
    <col min="10711" max="10711" width="5.7109375" style="9" customWidth="1"/>
    <col min="10712" max="10712" width="19.7109375" style="9" customWidth="1"/>
    <col min="10713" max="10713" width="5.7109375" style="9" customWidth="1"/>
    <col min="10714" max="10714" width="19.7109375" style="9" customWidth="1"/>
    <col min="10715" max="10715" width="5.7109375" style="9" customWidth="1"/>
    <col min="10716" max="10716" width="19.7109375" style="9" customWidth="1"/>
    <col min="10717" max="10717" width="5.7109375" style="9" customWidth="1"/>
    <col min="10718" max="10718" width="19.7109375" style="9" customWidth="1"/>
    <col min="10719" max="10730" width="0" style="9" hidden="1" customWidth="1"/>
    <col min="10731" max="10948" width="11.5703125" style="9"/>
    <col min="10949" max="10949" width="56" style="9" customWidth="1"/>
    <col min="10950" max="10963" width="0" style="9" hidden="1" customWidth="1"/>
    <col min="10964" max="10964" width="19.7109375" style="9" customWidth="1"/>
    <col min="10965" max="10965" width="5.7109375" style="9" customWidth="1"/>
    <col min="10966" max="10966" width="19.7109375" style="9" customWidth="1"/>
    <col min="10967" max="10967" width="5.7109375" style="9" customWidth="1"/>
    <col min="10968" max="10968" width="19.7109375" style="9" customWidth="1"/>
    <col min="10969" max="10969" width="5.7109375" style="9" customWidth="1"/>
    <col min="10970" max="10970" width="19.7109375" style="9" customWidth="1"/>
    <col min="10971" max="10971" width="5.7109375" style="9" customWidth="1"/>
    <col min="10972" max="10972" width="19.7109375" style="9" customWidth="1"/>
    <col min="10973" max="10973" width="5.7109375" style="9" customWidth="1"/>
    <col min="10974" max="10974" width="19.7109375" style="9" customWidth="1"/>
    <col min="10975" max="10986" width="0" style="9" hidden="1" customWidth="1"/>
    <col min="10987" max="11204" width="11.5703125" style="9"/>
    <col min="11205" max="11205" width="56" style="9" customWidth="1"/>
    <col min="11206" max="11219" width="0" style="9" hidden="1" customWidth="1"/>
    <col min="11220" max="11220" width="19.7109375" style="9" customWidth="1"/>
    <col min="11221" max="11221" width="5.7109375" style="9" customWidth="1"/>
    <col min="11222" max="11222" width="19.7109375" style="9" customWidth="1"/>
    <col min="11223" max="11223" width="5.7109375" style="9" customWidth="1"/>
    <col min="11224" max="11224" width="19.7109375" style="9" customWidth="1"/>
    <col min="11225" max="11225" width="5.7109375" style="9" customWidth="1"/>
    <col min="11226" max="11226" width="19.7109375" style="9" customWidth="1"/>
    <col min="11227" max="11227" width="5.7109375" style="9" customWidth="1"/>
    <col min="11228" max="11228" width="19.7109375" style="9" customWidth="1"/>
    <col min="11229" max="11229" width="5.7109375" style="9" customWidth="1"/>
    <col min="11230" max="11230" width="19.7109375" style="9" customWidth="1"/>
    <col min="11231" max="11242" width="0" style="9" hidden="1" customWidth="1"/>
    <col min="11243" max="11460" width="11.5703125" style="9"/>
    <col min="11461" max="11461" width="56" style="9" customWidth="1"/>
    <col min="11462" max="11475" width="0" style="9" hidden="1" customWidth="1"/>
    <col min="11476" max="11476" width="19.7109375" style="9" customWidth="1"/>
    <col min="11477" max="11477" width="5.7109375" style="9" customWidth="1"/>
    <col min="11478" max="11478" width="19.7109375" style="9" customWidth="1"/>
    <col min="11479" max="11479" width="5.7109375" style="9" customWidth="1"/>
    <col min="11480" max="11480" width="19.7109375" style="9" customWidth="1"/>
    <col min="11481" max="11481" width="5.7109375" style="9" customWidth="1"/>
    <col min="11482" max="11482" width="19.7109375" style="9" customWidth="1"/>
    <col min="11483" max="11483" width="5.7109375" style="9" customWidth="1"/>
    <col min="11484" max="11484" width="19.7109375" style="9" customWidth="1"/>
    <col min="11485" max="11485" width="5.7109375" style="9" customWidth="1"/>
    <col min="11486" max="11486" width="19.7109375" style="9" customWidth="1"/>
    <col min="11487" max="11498" width="0" style="9" hidden="1" customWidth="1"/>
    <col min="11499" max="11716" width="11.5703125" style="9"/>
    <col min="11717" max="11717" width="56" style="9" customWidth="1"/>
    <col min="11718" max="11731" width="0" style="9" hidden="1" customWidth="1"/>
    <col min="11732" max="11732" width="19.7109375" style="9" customWidth="1"/>
    <col min="11733" max="11733" width="5.7109375" style="9" customWidth="1"/>
    <col min="11734" max="11734" width="19.7109375" style="9" customWidth="1"/>
    <col min="11735" max="11735" width="5.7109375" style="9" customWidth="1"/>
    <col min="11736" max="11736" width="19.7109375" style="9" customWidth="1"/>
    <col min="11737" max="11737" width="5.7109375" style="9" customWidth="1"/>
    <col min="11738" max="11738" width="19.7109375" style="9" customWidth="1"/>
    <col min="11739" max="11739" width="5.7109375" style="9" customWidth="1"/>
    <col min="11740" max="11740" width="19.7109375" style="9" customWidth="1"/>
    <col min="11741" max="11741" width="5.7109375" style="9" customWidth="1"/>
    <col min="11742" max="11742" width="19.7109375" style="9" customWidth="1"/>
    <col min="11743" max="11754" width="0" style="9" hidden="1" customWidth="1"/>
    <col min="11755" max="11972" width="11.5703125" style="9"/>
    <col min="11973" max="11973" width="56" style="9" customWidth="1"/>
    <col min="11974" max="11987" width="0" style="9" hidden="1" customWidth="1"/>
    <col min="11988" max="11988" width="19.7109375" style="9" customWidth="1"/>
    <col min="11989" max="11989" width="5.7109375" style="9" customWidth="1"/>
    <col min="11990" max="11990" width="19.7109375" style="9" customWidth="1"/>
    <col min="11991" max="11991" width="5.7109375" style="9" customWidth="1"/>
    <col min="11992" max="11992" width="19.7109375" style="9" customWidth="1"/>
    <col min="11993" max="11993" width="5.7109375" style="9" customWidth="1"/>
    <col min="11994" max="11994" width="19.7109375" style="9" customWidth="1"/>
    <col min="11995" max="11995" width="5.7109375" style="9" customWidth="1"/>
    <col min="11996" max="11996" width="19.7109375" style="9" customWidth="1"/>
    <col min="11997" max="11997" width="5.7109375" style="9" customWidth="1"/>
    <col min="11998" max="11998" width="19.7109375" style="9" customWidth="1"/>
    <col min="11999" max="12010" width="0" style="9" hidden="1" customWidth="1"/>
    <col min="12011" max="12228" width="11.5703125" style="9"/>
    <col min="12229" max="12229" width="56" style="9" customWidth="1"/>
    <col min="12230" max="12243" width="0" style="9" hidden="1" customWidth="1"/>
    <col min="12244" max="12244" width="19.7109375" style="9" customWidth="1"/>
    <col min="12245" max="12245" width="5.7109375" style="9" customWidth="1"/>
    <col min="12246" max="12246" width="19.7109375" style="9" customWidth="1"/>
    <col min="12247" max="12247" width="5.7109375" style="9" customWidth="1"/>
    <col min="12248" max="12248" width="19.7109375" style="9" customWidth="1"/>
    <col min="12249" max="12249" width="5.7109375" style="9" customWidth="1"/>
    <col min="12250" max="12250" width="19.7109375" style="9" customWidth="1"/>
    <col min="12251" max="12251" width="5.7109375" style="9" customWidth="1"/>
    <col min="12252" max="12252" width="19.7109375" style="9" customWidth="1"/>
    <col min="12253" max="12253" width="5.7109375" style="9" customWidth="1"/>
    <col min="12254" max="12254" width="19.7109375" style="9" customWidth="1"/>
    <col min="12255" max="12266" width="0" style="9" hidden="1" customWidth="1"/>
    <col min="12267" max="12484" width="11.5703125" style="9"/>
    <col min="12485" max="12485" width="56" style="9" customWidth="1"/>
    <col min="12486" max="12499" width="0" style="9" hidden="1" customWidth="1"/>
    <col min="12500" max="12500" width="19.7109375" style="9" customWidth="1"/>
    <col min="12501" max="12501" width="5.7109375" style="9" customWidth="1"/>
    <col min="12502" max="12502" width="19.7109375" style="9" customWidth="1"/>
    <col min="12503" max="12503" width="5.7109375" style="9" customWidth="1"/>
    <col min="12504" max="12504" width="19.7109375" style="9" customWidth="1"/>
    <col min="12505" max="12505" width="5.7109375" style="9" customWidth="1"/>
    <col min="12506" max="12506" width="19.7109375" style="9" customWidth="1"/>
    <col min="12507" max="12507" width="5.7109375" style="9" customWidth="1"/>
    <col min="12508" max="12508" width="19.7109375" style="9" customWidth="1"/>
    <col min="12509" max="12509" width="5.7109375" style="9" customWidth="1"/>
    <col min="12510" max="12510" width="19.7109375" style="9" customWidth="1"/>
    <col min="12511" max="12522" width="0" style="9" hidden="1" customWidth="1"/>
    <col min="12523" max="12740" width="11.5703125" style="9"/>
    <col min="12741" max="12741" width="56" style="9" customWidth="1"/>
    <col min="12742" max="12755" width="0" style="9" hidden="1" customWidth="1"/>
    <col min="12756" max="12756" width="19.7109375" style="9" customWidth="1"/>
    <col min="12757" max="12757" width="5.7109375" style="9" customWidth="1"/>
    <col min="12758" max="12758" width="19.7109375" style="9" customWidth="1"/>
    <col min="12759" max="12759" width="5.7109375" style="9" customWidth="1"/>
    <col min="12760" max="12760" width="19.7109375" style="9" customWidth="1"/>
    <col min="12761" max="12761" width="5.7109375" style="9" customWidth="1"/>
    <col min="12762" max="12762" width="19.7109375" style="9" customWidth="1"/>
    <col min="12763" max="12763" width="5.7109375" style="9" customWidth="1"/>
    <col min="12764" max="12764" width="19.7109375" style="9" customWidth="1"/>
    <col min="12765" max="12765" width="5.7109375" style="9" customWidth="1"/>
    <col min="12766" max="12766" width="19.7109375" style="9" customWidth="1"/>
    <col min="12767" max="12778" width="0" style="9" hidden="1" customWidth="1"/>
    <col min="12779" max="12996" width="11.5703125" style="9"/>
    <col min="12997" max="12997" width="56" style="9" customWidth="1"/>
    <col min="12998" max="13011" width="0" style="9" hidden="1" customWidth="1"/>
    <col min="13012" max="13012" width="19.7109375" style="9" customWidth="1"/>
    <col min="13013" max="13013" width="5.7109375" style="9" customWidth="1"/>
    <col min="13014" max="13014" width="19.7109375" style="9" customWidth="1"/>
    <col min="13015" max="13015" width="5.7109375" style="9" customWidth="1"/>
    <col min="13016" max="13016" width="19.7109375" style="9" customWidth="1"/>
    <col min="13017" max="13017" width="5.7109375" style="9" customWidth="1"/>
    <col min="13018" max="13018" width="19.7109375" style="9" customWidth="1"/>
    <col min="13019" max="13019" width="5.7109375" style="9" customWidth="1"/>
    <col min="13020" max="13020" width="19.7109375" style="9" customWidth="1"/>
    <col min="13021" max="13021" width="5.7109375" style="9" customWidth="1"/>
    <col min="13022" max="13022" width="19.7109375" style="9" customWidth="1"/>
    <col min="13023" max="13034" width="0" style="9" hidden="1" customWidth="1"/>
    <col min="13035" max="13252" width="11.5703125" style="9"/>
    <col min="13253" max="13253" width="56" style="9" customWidth="1"/>
    <col min="13254" max="13267" width="0" style="9" hidden="1" customWidth="1"/>
    <col min="13268" max="13268" width="19.7109375" style="9" customWidth="1"/>
    <col min="13269" max="13269" width="5.7109375" style="9" customWidth="1"/>
    <col min="13270" max="13270" width="19.7109375" style="9" customWidth="1"/>
    <col min="13271" max="13271" width="5.7109375" style="9" customWidth="1"/>
    <col min="13272" max="13272" width="19.7109375" style="9" customWidth="1"/>
    <col min="13273" max="13273" width="5.7109375" style="9" customWidth="1"/>
    <col min="13274" max="13274" width="19.7109375" style="9" customWidth="1"/>
    <col min="13275" max="13275" width="5.7109375" style="9" customWidth="1"/>
    <col min="13276" max="13276" width="19.7109375" style="9" customWidth="1"/>
    <col min="13277" max="13277" width="5.7109375" style="9" customWidth="1"/>
    <col min="13278" max="13278" width="19.7109375" style="9" customWidth="1"/>
    <col min="13279" max="13290" width="0" style="9" hidden="1" customWidth="1"/>
    <col min="13291" max="13508" width="11.5703125" style="9"/>
    <col min="13509" max="13509" width="56" style="9" customWidth="1"/>
    <col min="13510" max="13523" width="0" style="9" hidden="1" customWidth="1"/>
    <col min="13524" max="13524" width="19.7109375" style="9" customWidth="1"/>
    <col min="13525" max="13525" width="5.7109375" style="9" customWidth="1"/>
    <col min="13526" max="13526" width="19.7109375" style="9" customWidth="1"/>
    <col min="13527" max="13527" width="5.7109375" style="9" customWidth="1"/>
    <col min="13528" max="13528" width="19.7109375" style="9" customWidth="1"/>
    <col min="13529" max="13529" width="5.7109375" style="9" customWidth="1"/>
    <col min="13530" max="13530" width="19.7109375" style="9" customWidth="1"/>
    <col min="13531" max="13531" width="5.7109375" style="9" customWidth="1"/>
    <col min="13532" max="13532" width="19.7109375" style="9" customWidth="1"/>
    <col min="13533" max="13533" width="5.7109375" style="9" customWidth="1"/>
    <col min="13534" max="13534" width="19.7109375" style="9" customWidth="1"/>
    <col min="13535" max="13546" width="0" style="9" hidden="1" customWidth="1"/>
    <col min="13547" max="13764" width="11.5703125" style="9"/>
    <col min="13765" max="13765" width="56" style="9" customWidth="1"/>
    <col min="13766" max="13779" width="0" style="9" hidden="1" customWidth="1"/>
    <col min="13780" max="13780" width="19.7109375" style="9" customWidth="1"/>
    <col min="13781" max="13781" width="5.7109375" style="9" customWidth="1"/>
    <col min="13782" max="13782" width="19.7109375" style="9" customWidth="1"/>
    <col min="13783" max="13783" width="5.7109375" style="9" customWidth="1"/>
    <col min="13784" max="13784" width="19.7109375" style="9" customWidth="1"/>
    <col min="13785" max="13785" width="5.7109375" style="9" customWidth="1"/>
    <col min="13786" max="13786" width="19.7109375" style="9" customWidth="1"/>
    <col min="13787" max="13787" width="5.7109375" style="9" customWidth="1"/>
    <col min="13788" max="13788" width="19.7109375" style="9" customWidth="1"/>
    <col min="13789" max="13789" width="5.7109375" style="9" customWidth="1"/>
    <col min="13790" max="13790" width="19.7109375" style="9" customWidth="1"/>
    <col min="13791" max="13802" width="0" style="9" hidden="1" customWidth="1"/>
    <col min="13803" max="14020" width="11.5703125" style="9"/>
    <col min="14021" max="14021" width="56" style="9" customWidth="1"/>
    <col min="14022" max="14035" width="0" style="9" hidden="1" customWidth="1"/>
    <col min="14036" max="14036" width="19.7109375" style="9" customWidth="1"/>
    <col min="14037" max="14037" width="5.7109375" style="9" customWidth="1"/>
    <col min="14038" max="14038" width="19.7109375" style="9" customWidth="1"/>
    <col min="14039" max="14039" width="5.7109375" style="9" customWidth="1"/>
    <col min="14040" max="14040" width="19.7109375" style="9" customWidth="1"/>
    <col min="14041" max="14041" width="5.7109375" style="9" customWidth="1"/>
    <col min="14042" max="14042" width="19.7109375" style="9" customWidth="1"/>
    <col min="14043" max="14043" width="5.7109375" style="9" customWidth="1"/>
    <col min="14044" max="14044" width="19.7109375" style="9" customWidth="1"/>
    <col min="14045" max="14045" width="5.7109375" style="9" customWidth="1"/>
    <col min="14046" max="14046" width="19.7109375" style="9" customWidth="1"/>
    <col min="14047" max="14058" width="0" style="9" hidden="1" customWidth="1"/>
    <col min="14059" max="14276" width="11.5703125" style="9"/>
    <col min="14277" max="14277" width="56" style="9" customWidth="1"/>
    <col min="14278" max="14291" width="0" style="9" hidden="1" customWidth="1"/>
    <col min="14292" max="14292" width="19.7109375" style="9" customWidth="1"/>
    <col min="14293" max="14293" width="5.7109375" style="9" customWidth="1"/>
    <col min="14294" max="14294" width="19.7109375" style="9" customWidth="1"/>
    <col min="14295" max="14295" width="5.7109375" style="9" customWidth="1"/>
    <col min="14296" max="14296" width="19.7109375" style="9" customWidth="1"/>
    <col min="14297" max="14297" width="5.7109375" style="9" customWidth="1"/>
    <col min="14298" max="14298" width="19.7109375" style="9" customWidth="1"/>
    <col min="14299" max="14299" width="5.7109375" style="9" customWidth="1"/>
    <col min="14300" max="14300" width="19.7109375" style="9" customWidth="1"/>
    <col min="14301" max="14301" width="5.7109375" style="9" customWidth="1"/>
    <col min="14302" max="14302" width="19.7109375" style="9" customWidth="1"/>
    <col min="14303" max="14314" width="0" style="9" hidden="1" customWidth="1"/>
    <col min="14315" max="14532" width="11.5703125" style="9"/>
    <col min="14533" max="14533" width="56" style="9" customWidth="1"/>
    <col min="14534" max="14547" width="0" style="9" hidden="1" customWidth="1"/>
    <col min="14548" max="14548" width="19.7109375" style="9" customWidth="1"/>
    <col min="14549" max="14549" width="5.7109375" style="9" customWidth="1"/>
    <col min="14550" max="14550" width="19.7109375" style="9" customWidth="1"/>
    <col min="14551" max="14551" width="5.7109375" style="9" customWidth="1"/>
    <col min="14552" max="14552" width="19.7109375" style="9" customWidth="1"/>
    <col min="14553" max="14553" width="5.7109375" style="9" customWidth="1"/>
    <col min="14554" max="14554" width="19.7109375" style="9" customWidth="1"/>
    <col min="14555" max="14555" width="5.7109375" style="9" customWidth="1"/>
    <col min="14556" max="14556" width="19.7109375" style="9" customWidth="1"/>
    <col min="14557" max="14557" width="5.7109375" style="9" customWidth="1"/>
    <col min="14558" max="14558" width="19.7109375" style="9" customWidth="1"/>
    <col min="14559" max="14570" width="0" style="9" hidden="1" customWidth="1"/>
    <col min="14571" max="14788" width="11.5703125" style="9"/>
    <col min="14789" max="14789" width="56" style="9" customWidth="1"/>
    <col min="14790" max="14803" width="0" style="9" hidden="1" customWidth="1"/>
    <col min="14804" max="14804" width="19.7109375" style="9" customWidth="1"/>
    <col min="14805" max="14805" width="5.7109375" style="9" customWidth="1"/>
    <col min="14806" max="14806" width="19.7109375" style="9" customWidth="1"/>
    <col min="14807" max="14807" width="5.7109375" style="9" customWidth="1"/>
    <col min="14808" max="14808" width="19.7109375" style="9" customWidth="1"/>
    <col min="14809" max="14809" width="5.7109375" style="9" customWidth="1"/>
    <col min="14810" max="14810" width="19.7109375" style="9" customWidth="1"/>
    <col min="14811" max="14811" width="5.7109375" style="9" customWidth="1"/>
    <col min="14812" max="14812" width="19.7109375" style="9" customWidth="1"/>
    <col min="14813" max="14813" width="5.7109375" style="9" customWidth="1"/>
    <col min="14814" max="14814" width="19.7109375" style="9" customWidth="1"/>
    <col min="14815" max="14826" width="0" style="9" hidden="1" customWidth="1"/>
    <col min="14827" max="15044" width="11.5703125" style="9"/>
    <col min="15045" max="15045" width="56" style="9" customWidth="1"/>
    <col min="15046" max="15059" width="0" style="9" hidden="1" customWidth="1"/>
    <col min="15060" max="15060" width="19.7109375" style="9" customWidth="1"/>
    <col min="15061" max="15061" width="5.7109375" style="9" customWidth="1"/>
    <col min="15062" max="15062" width="19.7109375" style="9" customWidth="1"/>
    <col min="15063" max="15063" width="5.7109375" style="9" customWidth="1"/>
    <col min="15064" max="15064" width="19.7109375" style="9" customWidth="1"/>
    <col min="15065" max="15065" width="5.7109375" style="9" customWidth="1"/>
    <col min="15066" max="15066" width="19.7109375" style="9" customWidth="1"/>
    <col min="15067" max="15067" width="5.7109375" style="9" customWidth="1"/>
    <col min="15068" max="15068" width="19.7109375" style="9" customWidth="1"/>
    <col min="15069" max="15069" width="5.7109375" style="9" customWidth="1"/>
    <col min="15070" max="15070" width="19.7109375" style="9" customWidth="1"/>
    <col min="15071" max="15082" width="0" style="9" hidden="1" customWidth="1"/>
    <col min="15083" max="15300" width="11.5703125" style="9"/>
    <col min="15301" max="15301" width="56" style="9" customWidth="1"/>
    <col min="15302" max="15315" width="0" style="9" hidden="1" customWidth="1"/>
    <col min="15316" max="15316" width="19.7109375" style="9" customWidth="1"/>
    <col min="15317" max="15317" width="5.7109375" style="9" customWidth="1"/>
    <col min="15318" max="15318" width="19.7109375" style="9" customWidth="1"/>
    <col min="15319" max="15319" width="5.7109375" style="9" customWidth="1"/>
    <col min="15320" max="15320" width="19.7109375" style="9" customWidth="1"/>
    <col min="15321" max="15321" width="5.7109375" style="9" customWidth="1"/>
    <col min="15322" max="15322" width="19.7109375" style="9" customWidth="1"/>
    <col min="15323" max="15323" width="5.7109375" style="9" customWidth="1"/>
    <col min="15324" max="15324" width="19.7109375" style="9" customWidth="1"/>
    <col min="15325" max="15325" width="5.7109375" style="9" customWidth="1"/>
    <col min="15326" max="15326" width="19.7109375" style="9" customWidth="1"/>
    <col min="15327" max="15338" width="0" style="9" hidden="1" customWidth="1"/>
    <col min="15339" max="15556" width="11.5703125" style="9"/>
    <col min="15557" max="15557" width="56" style="9" customWidth="1"/>
    <col min="15558" max="15571" width="0" style="9" hidden="1" customWidth="1"/>
    <col min="15572" max="15572" width="19.7109375" style="9" customWidth="1"/>
    <col min="15573" max="15573" width="5.7109375" style="9" customWidth="1"/>
    <col min="15574" max="15574" width="19.7109375" style="9" customWidth="1"/>
    <col min="15575" max="15575" width="5.7109375" style="9" customWidth="1"/>
    <col min="15576" max="15576" width="19.7109375" style="9" customWidth="1"/>
    <col min="15577" max="15577" width="5.7109375" style="9" customWidth="1"/>
    <col min="15578" max="15578" width="19.7109375" style="9" customWidth="1"/>
    <col min="15579" max="15579" width="5.7109375" style="9" customWidth="1"/>
    <col min="15580" max="15580" width="19.7109375" style="9" customWidth="1"/>
    <col min="15581" max="15581" width="5.7109375" style="9" customWidth="1"/>
    <col min="15582" max="15582" width="19.7109375" style="9" customWidth="1"/>
    <col min="15583" max="15594" width="0" style="9" hidden="1" customWidth="1"/>
    <col min="15595" max="15812" width="11.5703125" style="9"/>
    <col min="15813" max="15813" width="56" style="9" customWidth="1"/>
    <col min="15814" max="15827" width="0" style="9" hidden="1" customWidth="1"/>
    <col min="15828" max="15828" width="19.7109375" style="9" customWidth="1"/>
    <col min="15829" max="15829" width="5.7109375" style="9" customWidth="1"/>
    <col min="15830" max="15830" width="19.7109375" style="9" customWidth="1"/>
    <col min="15831" max="15831" width="5.7109375" style="9" customWidth="1"/>
    <col min="15832" max="15832" width="19.7109375" style="9" customWidth="1"/>
    <col min="15833" max="15833" width="5.7109375" style="9" customWidth="1"/>
    <col min="15834" max="15834" width="19.7109375" style="9" customWidth="1"/>
    <col min="15835" max="15835" width="5.7109375" style="9" customWidth="1"/>
    <col min="15836" max="15836" width="19.7109375" style="9" customWidth="1"/>
    <col min="15837" max="15837" width="5.7109375" style="9" customWidth="1"/>
    <col min="15838" max="15838" width="19.7109375" style="9" customWidth="1"/>
    <col min="15839" max="15850" width="0" style="9" hidden="1" customWidth="1"/>
    <col min="15851" max="16068" width="11.5703125" style="9"/>
    <col min="16069" max="16069" width="56" style="9" customWidth="1"/>
    <col min="16070" max="16083" width="0" style="9" hidden="1" customWidth="1"/>
    <col min="16084" max="16084" width="19.7109375" style="9" customWidth="1"/>
    <col min="16085" max="16085" width="5.7109375" style="9" customWidth="1"/>
    <col min="16086" max="16086" width="19.7109375" style="9" customWidth="1"/>
    <col min="16087" max="16087" width="5.7109375" style="9" customWidth="1"/>
    <col min="16088" max="16088" width="19.7109375" style="9" customWidth="1"/>
    <col min="16089" max="16089" width="5.7109375" style="9" customWidth="1"/>
    <col min="16090" max="16090" width="19.7109375" style="9" customWidth="1"/>
    <col min="16091" max="16091" width="5.7109375" style="9" customWidth="1"/>
    <col min="16092" max="16092" width="19.7109375" style="9" customWidth="1"/>
    <col min="16093" max="16093" width="5.7109375" style="9" customWidth="1"/>
    <col min="16094" max="16094" width="19.7109375" style="9" customWidth="1"/>
    <col min="16095" max="16106" width="0" style="9" hidden="1" customWidth="1"/>
    <col min="16107" max="16384" width="11.5703125" style="9"/>
  </cols>
  <sheetData>
    <row r="1" spans="1:9" ht="41.25" customHeight="1" x14ac:dyDescent="0.25">
      <c r="A1" s="1"/>
      <c r="B1" s="339" t="s">
        <v>0</v>
      </c>
      <c r="C1" s="339"/>
      <c r="D1" s="339"/>
      <c r="E1" s="339"/>
      <c r="F1" s="339"/>
      <c r="G1" s="339"/>
      <c r="H1" s="339"/>
      <c r="I1" s="339"/>
    </row>
    <row r="2" spans="1:9" ht="62.25" customHeight="1" x14ac:dyDescent="0.3">
      <c r="A2" s="295" t="s">
        <v>184</v>
      </c>
    </row>
    <row r="3" spans="1:9" ht="19.5" customHeight="1" x14ac:dyDescent="0.25">
      <c r="A3" s="267"/>
      <c r="B3" s="12"/>
    </row>
    <row r="4" spans="1:9" ht="22.5" customHeight="1" thickBot="1" x14ac:dyDescent="0.3">
      <c r="A4" s="265" t="s">
        <v>185</v>
      </c>
      <c r="B4" s="227"/>
    </row>
    <row r="5" spans="1:9" x14ac:dyDescent="0.25">
      <c r="A5" s="254" t="s">
        <v>186</v>
      </c>
      <c r="B5" s="255">
        <f>total_km_taxi_trad+total_km_taxi_autre</f>
        <v>0</v>
      </c>
    </row>
    <row r="6" spans="1:9" x14ac:dyDescent="0.25">
      <c r="A6" s="256" t="s">
        <v>187</v>
      </c>
      <c r="B6" s="257">
        <f>total_km_covoiturage_trad+total_km_covoiturage_autre</f>
        <v>0</v>
      </c>
    </row>
    <row r="7" spans="1:9" x14ac:dyDescent="0.25">
      <c r="A7" s="256" t="s">
        <v>188</v>
      </c>
      <c r="B7" s="257">
        <f>total_km_autobus_urbain</f>
        <v>0</v>
      </c>
    </row>
    <row r="8" spans="1:9" x14ac:dyDescent="0.25">
      <c r="A8" s="256" t="s">
        <v>189</v>
      </c>
      <c r="B8" s="257">
        <f>total_km_autobus_interurbain</f>
        <v>0</v>
      </c>
    </row>
    <row r="9" spans="1:9" x14ac:dyDescent="0.25">
      <c r="A9" s="256" t="s">
        <v>190</v>
      </c>
      <c r="B9" s="257">
        <f>total_km_métro</f>
        <v>0</v>
      </c>
    </row>
    <row r="10" spans="1:9" x14ac:dyDescent="0.25">
      <c r="A10" s="256" t="s">
        <v>191</v>
      </c>
      <c r="B10" s="257">
        <f>total_km_train</f>
        <v>0</v>
      </c>
    </row>
    <row r="11" spans="1:9" x14ac:dyDescent="0.25">
      <c r="A11" s="256" t="s">
        <v>192</v>
      </c>
      <c r="B11" s="257">
        <f>total_km_location_trad+total_km_location_autre</f>
        <v>0</v>
      </c>
    </row>
    <row r="12" spans="1:9" x14ac:dyDescent="0.25">
      <c r="A12" s="256" t="s">
        <v>193</v>
      </c>
      <c r="B12" s="257">
        <f>total_km_personnel_trad+total_km_personnel_autre</f>
        <v>0</v>
      </c>
    </row>
    <row r="13" spans="1:9" x14ac:dyDescent="0.25">
      <c r="A13" s="256" t="s">
        <v>194</v>
      </c>
      <c r="B13" s="257">
        <f>total_km_avion</f>
        <v>0</v>
      </c>
      <c r="D13" s="266"/>
    </row>
    <row r="14" spans="1:9" x14ac:dyDescent="0.25">
      <c r="A14" s="258" t="s">
        <v>195</v>
      </c>
      <c r="B14" s="259">
        <f>SUM(B5:B13)</f>
        <v>0</v>
      </c>
      <c r="C14" s="122"/>
      <c r="D14" s="10"/>
      <c r="E14" s="10"/>
    </row>
    <row r="15" spans="1:9" s="10" customFormat="1" x14ac:dyDescent="0.25">
      <c r="A15" s="260"/>
      <c r="B15" s="261"/>
      <c r="C15" s="123"/>
      <c r="D15" s="9"/>
      <c r="E15" s="9"/>
    </row>
    <row r="16" spans="1:9" x14ac:dyDescent="0.25">
      <c r="A16" s="258" t="s">
        <v>196</v>
      </c>
      <c r="B16" s="262">
        <f>TOTAL_GJ</f>
        <v>0</v>
      </c>
      <c r="C16" s="124"/>
      <c r="D16" s="10"/>
      <c r="E16" s="10"/>
    </row>
    <row r="17" spans="1:5" s="10" customFormat="1" x14ac:dyDescent="0.25">
      <c r="A17" s="263"/>
      <c r="B17" s="261"/>
      <c r="C17" s="123"/>
      <c r="D17" s="9"/>
      <c r="E17" s="9"/>
    </row>
    <row r="18" spans="1:5" ht="18.75" thickBot="1" x14ac:dyDescent="0.4">
      <c r="A18" s="252" t="s">
        <v>197</v>
      </c>
      <c r="B18" s="264">
        <f>TOTAL_GES</f>
        <v>0</v>
      </c>
      <c r="C18" s="125"/>
      <c r="D18" s="10"/>
      <c r="E18" s="10"/>
    </row>
    <row r="19" spans="1:5" s="10" customFormat="1" x14ac:dyDescent="0.25">
      <c r="A19" s="11"/>
    </row>
    <row r="20" spans="1:5" s="10" customFormat="1" ht="18.75" customHeight="1" thickBot="1" x14ac:dyDescent="0.3">
      <c r="A20" s="265" t="s">
        <v>198</v>
      </c>
      <c r="B20" s="10" t="s">
        <v>199</v>
      </c>
    </row>
    <row r="21" spans="1:5" s="10" customFormat="1" x14ac:dyDescent="0.25">
      <c r="A21" s="248" t="s">
        <v>200</v>
      </c>
      <c r="B21" s="249">
        <f>total_km_marche</f>
        <v>0</v>
      </c>
    </row>
    <row r="22" spans="1:5" s="10" customFormat="1" x14ac:dyDescent="0.25">
      <c r="A22" s="250" t="s">
        <v>201</v>
      </c>
      <c r="B22" s="251">
        <f>total_km_velo</f>
        <v>0</v>
      </c>
    </row>
    <row r="23" spans="1:5" s="10" customFormat="1" ht="15.75" thickBot="1" x14ac:dyDescent="0.3">
      <c r="A23" s="252" t="s">
        <v>195</v>
      </c>
      <c r="B23" s="253">
        <f>SUM(B21:B22)</f>
        <v>0</v>
      </c>
      <c r="D23" s="9"/>
      <c r="E23" s="9"/>
    </row>
    <row r="24" spans="1:5" x14ac:dyDescent="0.25">
      <c r="A24" s="13"/>
    </row>
  </sheetData>
  <mergeCells count="1">
    <mergeCell ref="B1:I1"/>
  </mergeCells>
  <pageMargins left="0.70866141732283472" right="0.70866141732283472" top="0.55118110236220474" bottom="0.55118110236220474" header="0.31496062992125984" footer="0.31496062992125984"/>
  <pageSetup scale="76" orientation="landscape" r:id="rId1"/>
  <headerFooter>
    <oddFooter>&amp;L&amp;"Arial,Normal"&amp;6Ministère de l’Environnement, de la Lutte contre les changements climatiques, de la Faune et des Parcs&amp;R&amp;D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C17"/>
  <sheetViews>
    <sheetView workbookViewId="0">
      <selection activeCell="A4" sqref="A4:A17"/>
    </sheetView>
  </sheetViews>
  <sheetFormatPr baseColWidth="10" defaultColWidth="11.42578125" defaultRowHeight="15" x14ac:dyDescent="0.25"/>
  <cols>
    <col min="1" max="1" width="52.7109375" customWidth="1"/>
    <col min="2" max="2" width="43.140625" customWidth="1"/>
    <col min="3" max="3" width="41.5703125" customWidth="1"/>
    <col min="4" max="4" width="42.140625" customWidth="1"/>
    <col min="5" max="5" width="43.140625" customWidth="1"/>
  </cols>
  <sheetData>
    <row r="3" spans="1:3" x14ac:dyDescent="0.25">
      <c r="A3" t="s">
        <v>27</v>
      </c>
      <c r="B3" t="s">
        <v>27</v>
      </c>
      <c r="C3" t="s">
        <v>27</v>
      </c>
    </row>
    <row r="4" spans="1:3" x14ac:dyDescent="0.25">
      <c r="A4" t="s">
        <v>110</v>
      </c>
      <c r="B4" t="s">
        <v>48</v>
      </c>
      <c r="C4" t="s">
        <v>59</v>
      </c>
    </row>
    <row r="5" spans="1:3" x14ac:dyDescent="0.25">
      <c r="A5" t="s">
        <v>28</v>
      </c>
      <c r="B5" t="s">
        <v>49</v>
      </c>
      <c r="C5" t="s">
        <v>60</v>
      </c>
    </row>
    <row r="6" spans="1:3" x14ac:dyDescent="0.25">
      <c r="A6" t="s">
        <v>111</v>
      </c>
      <c r="B6" t="s">
        <v>51</v>
      </c>
    </row>
    <row r="7" spans="1:3" x14ac:dyDescent="0.25">
      <c r="A7" t="s">
        <v>202</v>
      </c>
      <c r="B7" t="s">
        <v>52</v>
      </c>
    </row>
    <row r="8" spans="1:3" x14ac:dyDescent="0.25">
      <c r="A8" t="s">
        <v>203</v>
      </c>
      <c r="B8" t="s">
        <v>53</v>
      </c>
    </row>
    <row r="9" spans="1:3" x14ac:dyDescent="0.25">
      <c r="A9" t="s">
        <v>47</v>
      </c>
    </row>
    <row r="10" spans="1:3" x14ac:dyDescent="0.25">
      <c r="A10" t="s">
        <v>50</v>
      </c>
    </row>
    <row r="11" spans="1:3" x14ac:dyDescent="0.25">
      <c r="A11" t="s">
        <v>63</v>
      </c>
    </row>
    <row r="12" spans="1:3" x14ac:dyDescent="0.25">
      <c r="A12" t="s">
        <v>56</v>
      </c>
    </row>
    <row r="13" spans="1:3" x14ac:dyDescent="0.25">
      <c r="A13" t="s">
        <v>57</v>
      </c>
    </row>
    <row r="14" spans="1:3" x14ac:dyDescent="0.25">
      <c r="A14" t="s">
        <v>55</v>
      </c>
    </row>
    <row r="15" spans="1:3" x14ac:dyDescent="0.25">
      <c r="A15" t="s">
        <v>58</v>
      </c>
    </row>
    <row r="16" spans="1:3" x14ac:dyDescent="0.25">
      <c r="A16" t="s">
        <v>61</v>
      </c>
    </row>
    <row r="17" spans="1:1" x14ac:dyDescent="0.25">
      <c r="A17" t="s">
        <v>64</v>
      </c>
    </row>
  </sheetData>
  <sortState xmlns:xlrd2="http://schemas.microsoft.com/office/spreadsheetml/2017/richdata2" ref="A4:A16">
    <sortCondition ref="A4"/>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192634BA021C46A6537AD3882C05E4" ma:contentTypeVersion="24" ma:contentTypeDescription="Create a new document." ma:contentTypeScope="" ma:versionID="dbb340852b94ba8aa56f38b28bfd3aff">
  <xsd:schema xmlns:xsd="http://www.w3.org/2001/XMLSchema" xmlns:xs="http://www.w3.org/2001/XMLSchema" xmlns:p="http://schemas.microsoft.com/office/2006/metadata/properties" xmlns:ns2="004f850a-a533-4d3a-bc51-5e0175d6f894" xmlns:ns3="90244481-15ee-4e4e-baf0-3750fab66b7d" xmlns:ns4="5811119a-0398-4764-aacf-8eb9696158f6" xmlns:ns5="b2816ae4-682a-429f-a996-e5d8b44076a3" targetNamespace="http://schemas.microsoft.com/office/2006/metadata/properties" ma:root="true" ma:fieldsID="cb12deed5e1df173d330b6fe13fd7d41" ns2:_="" ns3:_="" ns4:_="" ns5:_="">
    <xsd:import namespace="004f850a-a533-4d3a-bc51-5e0175d6f894"/>
    <xsd:import namespace="90244481-15ee-4e4e-baf0-3750fab66b7d"/>
    <xsd:import namespace="5811119a-0398-4764-aacf-8eb9696158f6"/>
    <xsd:import namespace="b2816ae4-682a-429f-a996-e5d8b44076a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4:lcf76f155ced4ddcb4097134ff3c332f" minOccurs="0"/>
                <xsd:element ref="ns2:MediaServiceObjectDetectorVersions" minOccurs="0"/>
                <xsd:element ref="ns2:MediaServiceSearchProperties" minOccurs="0"/>
                <xsd:element ref="ns5: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4f850a-a533-4d3a-bc51-5e0175d6f8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Emplacement"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0" nillable="true" ma:displayName="Durée (secondes)" ma:internalName="MediaLengthInSeconds" ma:readOnly="true">
      <xsd:simpleType>
        <xsd:restriction base="dms:Unknow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244481-15ee-4e4e-baf0-3750fab66b7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811119a-0398-4764-aacf-8eb9696158f6" elementFormDefault="qualified">
    <xsd:import namespace="http://schemas.microsoft.com/office/2006/documentManagement/types"/>
    <xsd:import namespace="http://schemas.microsoft.com/office/infopath/2007/PartnerControls"/>
    <xsd:element name="lcf76f155ced4ddcb4097134ff3c332f" ma:index="21" nillable="true" ma:taxonomy="true" ma:internalName="lcf76f155ced4ddcb4097134ff3c332f" ma:taxonomyFieldName="MediaServiceImageTags" ma:displayName="Balises d’images" ma:readOnly="false" ma:fieldId="{5cf76f15-5ced-4ddc-b409-7134ff3c332f}" ma:taxonomyMulti="true" ma:sspId="99a548d7-6e97-4df7-907f-a2154bca2d2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2816ae4-682a-429f-a996-e5d8b44076a3"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fd4b9842-3c9f-4dc0-a1a5-f01e135afc0e}" ma:internalName="TaxCatchAll" ma:showField="CatchAllData" ma:web="b2816ae4-682a-429f-a996-e5d8b44076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90244481-15ee-4e4e-baf0-3750fab66b7d">
      <UserInfo>
        <DisplayName/>
        <AccountId xsi:nil="true"/>
        <AccountType/>
      </UserInfo>
    </SharedWithUsers>
    <lcf76f155ced4ddcb4097134ff3c332f xmlns="5811119a-0398-4764-aacf-8eb9696158f6">
      <Terms xmlns="http://schemas.microsoft.com/office/infopath/2007/PartnerControls"/>
    </lcf76f155ced4ddcb4097134ff3c332f>
    <TaxCatchAll xmlns="b2816ae4-682a-429f-a996-e5d8b44076a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EAC907-BD64-41A3-9E78-C1AA9F1189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4f850a-a533-4d3a-bc51-5e0175d6f894"/>
    <ds:schemaRef ds:uri="90244481-15ee-4e4e-baf0-3750fab66b7d"/>
    <ds:schemaRef ds:uri="5811119a-0398-4764-aacf-8eb9696158f6"/>
    <ds:schemaRef ds:uri="b2816ae4-682a-429f-a996-e5d8b44076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BBE829-D2AB-4669-9CDA-DB533C1EED0D}">
  <ds:schemaRefs>
    <ds:schemaRef ds:uri="http://purl.org/dc/terms/"/>
    <ds:schemaRef ds:uri="http://www.w3.org/XML/1998/namespace"/>
    <ds:schemaRef ds:uri="http://schemas.microsoft.com/office/2006/documentManagement/types"/>
    <ds:schemaRef ds:uri="004f850a-a533-4d3a-bc51-5e0175d6f894"/>
    <ds:schemaRef ds:uri="http://purl.org/dc/elements/1.1/"/>
    <ds:schemaRef ds:uri="90244481-15ee-4e4e-baf0-3750fab66b7d"/>
    <ds:schemaRef ds:uri="b2816ae4-682a-429f-a996-e5d8b44076a3"/>
    <ds:schemaRef ds:uri="http://schemas.microsoft.com/office/infopath/2007/PartnerControls"/>
    <ds:schemaRef ds:uri="http://schemas.openxmlformats.org/package/2006/metadata/core-properties"/>
    <ds:schemaRef ds:uri="5811119a-0398-4764-aacf-8eb9696158f6"/>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32BE4817-A66D-48D0-B3AE-94850943B6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111</vt:i4>
      </vt:variant>
    </vt:vector>
  </HeadingPairs>
  <TitlesOfParts>
    <vt:vector size="117" baseType="lpstr">
      <vt:lpstr>Registre de saisie</vt:lpstr>
      <vt:lpstr>Total</vt:lpstr>
      <vt:lpstr>Table estimation km</vt:lpstr>
      <vt:lpstr>Conversion</vt:lpstr>
      <vt:lpstr>Fichier de saisie MELCCFP</vt:lpstr>
      <vt:lpstr>Listes pour menu déroulant</vt:lpstr>
      <vt:lpstr>dollar_l_moyen_diesel_2014_2015</vt:lpstr>
      <vt:lpstr>dollar_l_moyen_diesel_2015_2016</vt:lpstr>
      <vt:lpstr>dollar_l_moyen_diesel_2016_2017</vt:lpstr>
      <vt:lpstr>dollar_l_moyen_diesel_2017_2018</vt:lpstr>
      <vt:lpstr>dollar_l_moyen_essence_2014_2015</vt:lpstr>
      <vt:lpstr>dollar_l_moyen_essence_2015_2016</vt:lpstr>
      <vt:lpstr>dollar_l_moyen_essence_2016_2017</vt:lpstr>
      <vt:lpstr>dollar_l_moyen_essence_2017_2018</vt:lpstr>
      <vt:lpstr>gj_km_autobus_interurbain</vt:lpstr>
      <vt:lpstr>gj_km_autobus_urbain</vt:lpstr>
      <vt:lpstr>gj_km_avion_courte_distance</vt:lpstr>
      <vt:lpstr>gj_km_avion_longue_distance</vt:lpstr>
      <vt:lpstr>gj_km_avion_moyenne_distance</vt:lpstr>
      <vt:lpstr>gj_km_camion_leger_diesel</vt:lpstr>
      <vt:lpstr>gj_km_camion_leger_essence</vt:lpstr>
      <vt:lpstr>gj_km_covoiturage_100pce</vt:lpstr>
      <vt:lpstr>gj_km_metro</vt:lpstr>
      <vt:lpstr>gj_km_train</vt:lpstr>
      <vt:lpstr>gj_km_vehicule_100pc_electrique</vt:lpstr>
      <vt:lpstr>gj_km_vehicule_hybride</vt:lpstr>
      <vt:lpstr>gj_km_vehicule_hybride_rechargeable</vt:lpstr>
      <vt:lpstr>gj_km_vehicule_leger_diesel</vt:lpstr>
      <vt:lpstr>gj_km_vehicule_leger_essence</vt:lpstr>
      <vt:lpstr>GJ_kWh</vt:lpstr>
      <vt:lpstr>gj_l_diesel</vt:lpstr>
      <vt:lpstr>gj_l_essence</vt:lpstr>
      <vt:lpstr>'Registre de saisie'!Impression_des_titres</vt:lpstr>
      <vt:lpstr>kg_CO2eq_diesel_vehicule_leger</vt:lpstr>
      <vt:lpstr>kg_CO2eq_essence_vehicule_leger</vt:lpstr>
      <vt:lpstr>kgCO2eq_avion_courte_distance</vt:lpstr>
      <vt:lpstr>kgCO2eq_avion_moyenne_distance</vt:lpstr>
      <vt:lpstr>kgCO2eq_GJ_diesel_vehicule_leger</vt:lpstr>
      <vt:lpstr>kgCO2eq_GJ_essence_vehicule_leger</vt:lpstr>
      <vt:lpstr>kgCO2eq_km_autobus_interurbain</vt:lpstr>
      <vt:lpstr>kgCO2eq_km_autobus_urbain</vt:lpstr>
      <vt:lpstr>kgCO2eq_km_avion_longue_distance</vt:lpstr>
      <vt:lpstr>kgCO2eq_km_camion_leger_diesel</vt:lpstr>
      <vt:lpstr>kgCO2eq_km_camion_leger_essence</vt:lpstr>
      <vt:lpstr>kgCO2eq_km_metro</vt:lpstr>
      <vt:lpstr>kgCO2eq_km_train</vt:lpstr>
      <vt:lpstr>kgCO2eq_km_vehicule_leger_diesel</vt:lpstr>
      <vt:lpstr>kgCO2eq_km_vehicule_leger_essence</vt:lpstr>
      <vt:lpstr>l_km_camion_leger</vt:lpstr>
      <vt:lpstr>l_km_vehicule_hybride</vt:lpstr>
      <vt:lpstr>l_km_vehicule_hybride_rechargeable</vt:lpstr>
      <vt:lpstr>l_km_vehicule_leger</vt:lpstr>
      <vt:lpstr>moyens_transport</vt:lpstr>
      <vt:lpstr>plage_distance_parcourue_total</vt:lpstr>
      <vt:lpstr>plage_emissions_de_ges_total</vt:lpstr>
      <vt:lpstr>plage_energie_consommee_total</vt:lpstr>
      <vt:lpstr>plage_montant_depense</vt:lpstr>
      <vt:lpstr>plage_moyen_de_transport</vt:lpstr>
      <vt:lpstr>plage_nbre_passagers</vt:lpstr>
      <vt:lpstr>plage_quantite_carburant_consomme_total</vt:lpstr>
      <vt:lpstr>Plage_TableConv</vt:lpstr>
      <vt:lpstr>plage_type_de_carburant</vt:lpstr>
      <vt:lpstr>plage_type_de_vehicule</vt:lpstr>
      <vt:lpstr>Conversion!Print_Area</vt:lpstr>
      <vt:lpstr>'Registre de saisie'!Print_Area</vt:lpstr>
      <vt:lpstr>'Table estimation km'!Print_Area</vt:lpstr>
      <vt:lpstr>Total!Print_Area</vt:lpstr>
      <vt:lpstr>'Registre de saisie'!Print_Titles</vt:lpstr>
      <vt:lpstr>Prix_moyen_diesel</vt:lpstr>
      <vt:lpstr>Prix_moyen_essence</vt:lpstr>
      <vt:lpstr>taxi_ajustement_tarif_temps</vt:lpstr>
      <vt:lpstr>taxi_pourboire</vt:lpstr>
      <vt:lpstr>taxi_tarif_depart</vt:lpstr>
      <vt:lpstr>taxi_tarif_km</vt:lpstr>
      <vt:lpstr>tonCO2eq_km_autobus_interurbain</vt:lpstr>
      <vt:lpstr>tonCO2eq_km_autobus_urbain</vt:lpstr>
      <vt:lpstr>tonCO2eq_km_avion_courte_distance</vt:lpstr>
      <vt:lpstr>tonCO2eq_km_avion_longue_distance</vt:lpstr>
      <vt:lpstr>tonCO2eq_km_avion_moyenne_distance</vt:lpstr>
      <vt:lpstr>tonCO2eq_km_camion_leger_diesel</vt:lpstr>
      <vt:lpstr>tonCO2eq_km_camion_leger_essence</vt:lpstr>
      <vt:lpstr>tonCO2eq_km_metro</vt:lpstr>
      <vt:lpstr>tonCO2eq_km_train</vt:lpstr>
      <vt:lpstr>tonCO2eq_km_vehicule_hybride</vt:lpstr>
      <vt:lpstr>tonCO2eq_km_vehicule_hybride_rechargeable</vt:lpstr>
      <vt:lpstr>tonCO2eq_km_vehicule_leger_diesel</vt:lpstr>
      <vt:lpstr>tonCO2eq_km_vehicule_leger_essence</vt:lpstr>
      <vt:lpstr>tonCO2eq_l_diesel_camion_leger</vt:lpstr>
      <vt:lpstr>tonCO2eq_l_diesel_vehicule_leger</vt:lpstr>
      <vt:lpstr>tonCO2eq_l_essence_camion_leger</vt:lpstr>
      <vt:lpstr>tonCO2eq_l_essence_vehicule_leger</vt:lpstr>
      <vt:lpstr>TOTAL_GES</vt:lpstr>
      <vt:lpstr>TOTAL_GJ</vt:lpstr>
      <vt:lpstr>TOTAL_KM</vt:lpstr>
      <vt:lpstr>total_km_autobus</vt:lpstr>
      <vt:lpstr>total_km_autobus_interurbain</vt:lpstr>
      <vt:lpstr>total_km_autobus_urbain</vt:lpstr>
      <vt:lpstr>total_km_avion</vt:lpstr>
      <vt:lpstr>total_km_covoiturage_autre</vt:lpstr>
      <vt:lpstr>total_km_covoiturage_trad</vt:lpstr>
      <vt:lpstr>total_km_location_autre</vt:lpstr>
      <vt:lpstr>total_km_location_trad</vt:lpstr>
      <vt:lpstr>total_km_marche</vt:lpstr>
      <vt:lpstr>total_km_métro</vt:lpstr>
      <vt:lpstr>total_km_personnel_autre</vt:lpstr>
      <vt:lpstr>total_km_personnel_trad</vt:lpstr>
      <vt:lpstr>total_km_taxi_autre</vt:lpstr>
      <vt:lpstr>total_km_taxi_trad</vt:lpstr>
      <vt:lpstr>total_km_train</vt:lpstr>
      <vt:lpstr>total_km_velo</vt:lpstr>
      <vt:lpstr>total_km_zero_emission</vt:lpstr>
      <vt:lpstr>type_carburant</vt:lpstr>
      <vt:lpstr>types_vehicule</vt:lpstr>
      <vt:lpstr>Conversion!Zone_d_impression</vt:lpstr>
      <vt:lpstr>'Fichier de saisie MELCCFP'!Zone_d_impression</vt:lpstr>
      <vt:lpstr>'Registre de saisie'!Zone_d_impression</vt:lpstr>
      <vt:lpstr>Total!Zone_d_impression</vt:lpstr>
    </vt:vector>
  </TitlesOfParts>
  <Manager/>
  <Company>MELCCFP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Registre des déplacements d'affaires</dc:title>
  <dc:subject>Registre des déplacements d'affaires</dc:subject>
  <dc:creator>Ministère de l'Environnement, de la lutte contre les changements climatiques, de la Faune et des Parcs</dc:creator>
  <cp:keywords>Registre, déplacements, affaires</cp:keywords>
  <dc:description/>
  <cp:lastModifiedBy>Monaghan-Matthews, Sarah</cp:lastModifiedBy>
  <cp:revision/>
  <cp:lastPrinted>2025-05-12T19:54:36Z</cp:lastPrinted>
  <dcterms:created xsi:type="dcterms:W3CDTF">2016-06-29T15:03:47Z</dcterms:created>
  <dcterms:modified xsi:type="dcterms:W3CDTF">2025-10-07T17:59:09Z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0x01010042192634BA021C46A6537AD3882C05E4</vt:lpwstr>
  </property>
  <property fmtid="{D5CDD505-2E9C-101B-9397-08002B2CF9AE}" pid="3" name="xd_Signature">
    <vt:bool>false</vt:bool>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MediaServiceImageTags">
    <vt:lpwstr/>
  </property>
</Properties>
</file>