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ED43DAC0-0C6A-42C4-8B6F-E25E81CAABB3}" xr6:coauthVersionLast="47" xr6:coauthVersionMax="47" xr10:uidLastSave="{00000000-0000-0000-0000-000000000000}"/>
  <workbookProtection lockStructure="1"/>
  <bookViews>
    <workbookView xWindow="-120" yWindow="-120" windowWidth="29040" windowHeight="15840" tabRatio="814" xr2:uid="{00000000-000D-0000-FFFF-FFFF00000000}"/>
  </bookViews>
  <sheets>
    <sheet name="MONTAGE FINANCIER - VOLET A" sheetId="7" r:id="rId1"/>
    <sheet name="Liste - Volet A" sheetId="10" state="hidden" r:id="rId2"/>
    <sheet name="Analyse Rapport final" sheetId="1" state="hidden" r:id="rId3"/>
    <sheet name="Compilation factures A" sheetId="2" state="hidden" r:id="rId4"/>
    <sheet name="MONTAGE FINANCIER - VOLET B" sheetId="8" r:id="rId5"/>
    <sheet name="Liste - Volet B" sheetId="11" state="hidden" r:id="rId6"/>
    <sheet name="Compilation factures B" sheetId="6" state="hidden" r:id="rId7"/>
  </sheets>
  <definedNames>
    <definedName name="_xlnm._FilterDatabase" localSheetId="1" hidden="1">'Liste - Volet A'!$A$1:$A$35</definedName>
    <definedName name="_xlnm._FilterDatabase" localSheetId="5" hidden="1">'Liste - Volet B'!$A$1:$A$10</definedName>
    <definedName name="_xlnm.Print_Area" localSheetId="0">'MONTAGE FINANCIER - VOLET A'!$D$2:$F$40</definedName>
    <definedName name="_xlnm.Print_Area" localSheetId="4">'MONTAGE FINANCIER - VOLET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P6" i="1"/>
  <c r="F6" i="1"/>
  <c r="B72" i="1"/>
  <c r="F21" i="2"/>
  <c r="F22" i="2"/>
  <c r="F23" i="2"/>
  <c r="F24" i="2"/>
  <c r="F25" i="2"/>
  <c r="F26" i="2"/>
  <c r="F27" i="2"/>
  <c r="F28" i="2"/>
  <c r="F29" i="2"/>
  <c r="E17" i="2"/>
  <c r="E18" i="2"/>
  <c r="E19" i="2"/>
  <c r="E20" i="2"/>
  <c r="E21" i="2"/>
  <c r="E22" i="2"/>
  <c r="E23" i="2"/>
  <c r="E24" i="2"/>
  <c r="E25" i="2"/>
  <c r="E26" i="2"/>
  <c r="E27" i="2"/>
  <c r="E28" i="2"/>
  <c r="I35" i="2"/>
  <c r="I36" i="2"/>
  <c r="J11" i="2"/>
  <c r="J9" i="2"/>
  <c r="J10" i="2"/>
  <c r="J8" i="2"/>
  <c r="C76" i="2" l="1"/>
  <c r="C50" i="6"/>
  <c r="A44" i="6"/>
  <c r="D50" i="6"/>
  <c r="H46" i="1"/>
  <c r="C3" i="1"/>
  <c r="C2" i="1"/>
  <c r="C1" i="1"/>
  <c r="A2" i="6"/>
  <c r="A4" i="6"/>
  <c r="A3" i="6"/>
  <c r="A4" i="2"/>
  <c r="A3" i="2"/>
  <c r="A2" i="2"/>
  <c r="A7" i="6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F17" i="2"/>
  <c r="F18" i="2"/>
  <c r="F19" i="2"/>
  <c r="F20" i="2"/>
  <c r="E29" i="2"/>
  <c r="E30" i="2"/>
  <c r="F30" i="2"/>
  <c r="R47" i="1"/>
  <c r="S47" i="1"/>
  <c r="R48" i="1"/>
  <c r="S48" i="1"/>
  <c r="R49" i="1"/>
  <c r="S49" i="1"/>
  <c r="R50" i="1"/>
  <c r="S50" i="1"/>
  <c r="M8" i="1"/>
  <c r="P11" i="1"/>
  <c r="F11" i="1"/>
  <c r="C8" i="1"/>
  <c r="G43" i="1"/>
  <c r="S46" i="1"/>
  <c r="R46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H43" i="1"/>
  <c r="R43" i="1"/>
  <c r="I23" i="6"/>
  <c r="F26" i="6"/>
  <c r="H26" i="6" s="1"/>
  <c r="E26" i="6"/>
  <c r="G26" i="6" s="1"/>
  <c r="F25" i="6"/>
  <c r="H25" i="6" s="1"/>
  <c r="E25" i="6"/>
  <c r="G25" i="6" s="1"/>
  <c r="H24" i="6"/>
  <c r="F24" i="6"/>
  <c r="E24" i="6"/>
  <c r="I24" i="6" s="1"/>
  <c r="H23" i="6"/>
  <c r="F23" i="6"/>
  <c r="E23" i="6"/>
  <c r="G23" i="6" s="1"/>
  <c r="F22" i="6"/>
  <c r="H22" i="6" s="1"/>
  <c r="E22" i="6"/>
  <c r="G22" i="6" s="1"/>
  <c r="Q43" i="1"/>
  <c r="O43" i="1"/>
  <c r="H47" i="1"/>
  <c r="H48" i="1"/>
  <c r="H49" i="1"/>
  <c r="H50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3" i="1"/>
  <c r="I26" i="6" l="1"/>
  <c r="I22" i="6"/>
  <c r="I25" i="6"/>
  <c r="G24" i="6"/>
  <c r="M44" i="1"/>
  <c r="N44" i="1"/>
  <c r="N45" i="1"/>
  <c r="M46" i="1"/>
  <c r="N46" i="1"/>
  <c r="N47" i="1"/>
  <c r="N48" i="1"/>
  <c r="M49" i="1"/>
  <c r="N49" i="1"/>
  <c r="M50" i="1"/>
  <c r="N50" i="1"/>
  <c r="N51" i="1"/>
  <c r="M52" i="1"/>
  <c r="N52" i="1"/>
  <c r="N53" i="1"/>
  <c r="N54" i="1"/>
  <c r="M55" i="1"/>
  <c r="N55" i="1"/>
  <c r="M56" i="1"/>
  <c r="N56" i="1"/>
  <c r="N57" i="1"/>
  <c r="M58" i="1"/>
  <c r="N58" i="1"/>
  <c r="N59" i="1"/>
  <c r="N60" i="1"/>
  <c r="M61" i="1"/>
  <c r="N61" i="1"/>
  <c r="M62" i="1"/>
  <c r="N62" i="1"/>
  <c r="N63" i="1"/>
  <c r="N64" i="1"/>
  <c r="N65" i="1"/>
  <c r="L66" i="1"/>
  <c r="M66" i="1"/>
  <c r="N66" i="1"/>
  <c r="N67" i="1"/>
  <c r="N43" i="1"/>
  <c r="M43" i="1"/>
  <c r="A7" i="2"/>
  <c r="A70" i="2"/>
  <c r="A34" i="2"/>
  <c r="B34" i="2"/>
  <c r="O12" i="1"/>
  <c r="P12" i="1"/>
  <c r="O13" i="1"/>
  <c r="P13" i="1"/>
  <c r="O14" i="1"/>
  <c r="P14" i="1"/>
  <c r="O15" i="1"/>
  <c r="P15" i="1"/>
  <c r="O11" i="1"/>
  <c r="E9" i="1"/>
  <c r="O9" i="1"/>
  <c r="L29" i="1"/>
  <c r="L64" i="1" s="1"/>
  <c r="M29" i="1"/>
  <c r="M64" i="1" s="1"/>
  <c r="L30" i="1"/>
  <c r="L65" i="1" s="1"/>
  <c r="M30" i="1"/>
  <c r="M65" i="1" s="1"/>
  <c r="L31" i="1"/>
  <c r="M31" i="1"/>
  <c r="L32" i="1"/>
  <c r="L67" i="1" s="1"/>
  <c r="M32" i="1"/>
  <c r="M67" i="1" s="1"/>
  <c r="L28" i="1"/>
  <c r="L63" i="1" s="1"/>
  <c r="M28" i="1"/>
  <c r="M63" i="1" s="1"/>
  <c r="L9" i="1"/>
  <c r="L44" i="1" s="1"/>
  <c r="M9" i="1"/>
  <c r="L10" i="1"/>
  <c r="L45" i="1" s="1"/>
  <c r="M10" i="1"/>
  <c r="M45" i="1" s="1"/>
  <c r="L11" i="1"/>
  <c r="L46" i="1" s="1"/>
  <c r="M11" i="1"/>
  <c r="L12" i="1"/>
  <c r="L47" i="1" s="1"/>
  <c r="M12" i="1"/>
  <c r="M47" i="1" s="1"/>
  <c r="L13" i="1"/>
  <c r="L48" i="1" s="1"/>
  <c r="M13" i="1"/>
  <c r="M48" i="1" s="1"/>
  <c r="L14" i="1"/>
  <c r="L49" i="1" s="1"/>
  <c r="M14" i="1"/>
  <c r="L15" i="1"/>
  <c r="L50" i="1" s="1"/>
  <c r="M15" i="1"/>
  <c r="L16" i="1"/>
  <c r="L51" i="1" s="1"/>
  <c r="M16" i="1"/>
  <c r="M51" i="1" s="1"/>
  <c r="L17" i="1"/>
  <c r="L52" i="1" s="1"/>
  <c r="M17" i="1"/>
  <c r="L18" i="1"/>
  <c r="L53" i="1" s="1"/>
  <c r="M18" i="1"/>
  <c r="M53" i="1" s="1"/>
  <c r="L19" i="1"/>
  <c r="L54" i="1" s="1"/>
  <c r="M19" i="1"/>
  <c r="M54" i="1" s="1"/>
  <c r="L20" i="1"/>
  <c r="L55" i="1" s="1"/>
  <c r="M20" i="1"/>
  <c r="L21" i="1"/>
  <c r="L56" i="1" s="1"/>
  <c r="M21" i="1"/>
  <c r="L22" i="1"/>
  <c r="L57" i="1" s="1"/>
  <c r="M22" i="1"/>
  <c r="M57" i="1" s="1"/>
  <c r="L23" i="1"/>
  <c r="L58" i="1" s="1"/>
  <c r="M23" i="1"/>
  <c r="L24" i="1"/>
  <c r="L59" i="1" s="1"/>
  <c r="M24" i="1"/>
  <c r="M59" i="1" s="1"/>
  <c r="L25" i="1"/>
  <c r="L60" i="1" s="1"/>
  <c r="M25" i="1"/>
  <c r="M60" i="1" s="1"/>
  <c r="L26" i="1"/>
  <c r="L61" i="1" s="1"/>
  <c r="M26" i="1"/>
  <c r="L27" i="1"/>
  <c r="L62" i="1" s="1"/>
  <c r="M27" i="1"/>
  <c r="L8" i="1"/>
  <c r="L43" i="1" s="1"/>
  <c r="D44" i="1" l="1"/>
  <c r="D45" i="1"/>
  <c r="B46" i="1"/>
  <c r="C46" i="1"/>
  <c r="D46" i="1"/>
  <c r="B47" i="1"/>
  <c r="C47" i="1"/>
  <c r="D47" i="1"/>
  <c r="D48" i="1"/>
  <c r="D49" i="1"/>
  <c r="D50" i="1"/>
  <c r="C51" i="1"/>
  <c r="D51" i="1"/>
  <c r="B52" i="1"/>
  <c r="D52" i="1"/>
  <c r="D53" i="1"/>
  <c r="D54" i="1"/>
  <c r="C55" i="1"/>
  <c r="D55" i="1"/>
  <c r="B56" i="1"/>
  <c r="D56" i="1"/>
  <c r="D57" i="1"/>
  <c r="B58" i="1"/>
  <c r="C58" i="1"/>
  <c r="D58" i="1"/>
  <c r="B59" i="1"/>
  <c r="C59" i="1"/>
  <c r="D59" i="1"/>
  <c r="B60" i="1"/>
  <c r="D60" i="1"/>
  <c r="D61" i="1"/>
  <c r="D62" i="1"/>
  <c r="D63" i="1"/>
  <c r="D64" i="1"/>
  <c r="B65" i="1"/>
  <c r="C65" i="1"/>
  <c r="D65" i="1"/>
  <c r="D66" i="1"/>
  <c r="C67" i="1"/>
  <c r="B32" i="1"/>
  <c r="B67" i="1" s="1"/>
  <c r="E67" i="1" s="1"/>
  <c r="C32" i="1"/>
  <c r="D32" i="1" s="1"/>
  <c r="C31" i="1"/>
  <c r="C66" i="1" s="1"/>
  <c r="B9" i="1"/>
  <c r="B44" i="1" s="1"/>
  <c r="C9" i="1"/>
  <c r="C44" i="1" s="1"/>
  <c r="B10" i="1"/>
  <c r="B45" i="1" s="1"/>
  <c r="C10" i="1"/>
  <c r="C45" i="1" s="1"/>
  <c r="B11" i="1"/>
  <c r="C11" i="1"/>
  <c r="B12" i="1"/>
  <c r="C12" i="1"/>
  <c r="B13" i="1"/>
  <c r="B48" i="1" s="1"/>
  <c r="C13" i="1"/>
  <c r="C48" i="1" s="1"/>
  <c r="B14" i="1"/>
  <c r="B49" i="1" s="1"/>
  <c r="C14" i="1"/>
  <c r="C49" i="1" s="1"/>
  <c r="B15" i="1"/>
  <c r="B50" i="1" s="1"/>
  <c r="C15" i="1"/>
  <c r="C50" i="1" s="1"/>
  <c r="B16" i="1"/>
  <c r="B51" i="1" s="1"/>
  <c r="C16" i="1"/>
  <c r="B17" i="1"/>
  <c r="C17" i="1"/>
  <c r="C52" i="1" s="1"/>
  <c r="B18" i="1"/>
  <c r="B53" i="1" s="1"/>
  <c r="C18" i="1"/>
  <c r="C53" i="1" s="1"/>
  <c r="B19" i="1"/>
  <c r="B54" i="1" s="1"/>
  <c r="C19" i="1"/>
  <c r="C54" i="1" s="1"/>
  <c r="B20" i="1"/>
  <c r="B55" i="1" s="1"/>
  <c r="C20" i="1"/>
  <c r="B21" i="1"/>
  <c r="C21" i="1"/>
  <c r="C56" i="1" s="1"/>
  <c r="B22" i="1"/>
  <c r="B57" i="1" s="1"/>
  <c r="C22" i="1"/>
  <c r="C57" i="1" s="1"/>
  <c r="B23" i="1"/>
  <c r="C23" i="1"/>
  <c r="B24" i="1"/>
  <c r="C24" i="1"/>
  <c r="B25" i="1"/>
  <c r="C25" i="1"/>
  <c r="C60" i="1" s="1"/>
  <c r="B26" i="1"/>
  <c r="B61" i="1" s="1"/>
  <c r="C26" i="1"/>
  <c r="C61" i="1" s="1"/>
  <c r="B27" i="1"/>
  <c r="B62" i="1" s="1"/>
  <c r="C27" i="1"/>
  <c r="C62" i="1" s="1"/>
  <c r="B28" i="1"/>
  <c r="B63" i="1" s="1"/>
  <c r="C28" i="1"/>
  <c r="C63" i="1" s="1"/>
  <c r="B29" i="1"/>
  <c r="B64" i="1" s="1"/>
  <c r="C29" i="1"/>
  <c r="C64" i="1" s="1"/>
  <c r="B30" i="1"/>
  <c r="C30" i="1"/>
  <c r="D43" i="1"/>
  <c r="R44" i="1"/>
  <c r="E10" i="1"/>
  <c r="H44" i="1"/>
  <c r="E12" i="1"/>
  <c r="F12" i="1"/>
  <c r="E13" i="1"/>
  <c r="F13" i="1"/>
  <c r="E14" i="1"/>
  <c r="F14" i="1"/>
  <c r="E15" i="1"/>
  <c r="F15" i="1"/>
  <c r="E11" i="1"/>
  <c r="B31" i="1"/>
  <c r="B66" i="1" s="1"/>
  <c r="E66" i="1" s="1"/>
  <c r="B8" i="1"/>
  <c r="B43" i="1" s="1"/>
  <c r="C43" i="1"/>
  <c r="H45" i="1" l="1"/>
  <c r="O10" i="1"/>
  <c r="R45" i="1" s="1"/>
  <c r="I49" i="1"/>
  <c r="I47" i="1"/>
  <c r="B52" i="2"/>
  <c r="A52" i="2"/>
  <c r="A1" i="6"/>
  <c r="A1" i="2"/>
  <c r="I46" i="1" l="1"/>
  <c r="I48" i="1"/>
  <c r="I50" i="1"/>
  <c r="D76" i="2" l="1"/>
  <c r="D67" i="1" l="1"/>
  <c r="H19" i="2"/>
  <c r="I19" i="2"/>
  <c r="F54" i="1" s="1"/>
  <c r="H18" i="2"/>
  <c r="H17" i="2"/>
  <c r="I17" i="2"/>
  <c r="F52" i="1" s="1"/>
  <c r="H16" i="2"/>
  <c r="H15" i="2"/>
  <c r="I15" i="2"/>
  <c r="F50" i="1" s="1"/>
  <c r="H14" i="2"/>
  <c r="H13" i="2"/>
  <c r="H12" i="2"/>
  <c r="H11" i="2"/>
  <c r="I11" i="2"/>
  <c r="F46" i="1" s="1"/>
  <c r="H10" i="2"/>
  <c r="H9" i="2"/>
  <c r="F8" i="2"/>
  <c r="H8" i="2" s="1"/>
  <c r="E8" i="2"/>
  <c r="H25" i="2"/>
  <c r="I25" i="2"/>
  <c r="F60" i="1" s="1"/>
  <c r="H24" i="2"/>
  <c r="H23" i="2"/>
  <c r="H22" i="2"/>
  <c r="H21" i="2"/>
  <c r="I21" i="2"/>
  <c r="F56" i="1" s="1"/>
  <c r="H20" i="2"/>
  <c r="F18" i="6"/>
  <c r="H18" i="6" s="1"/>
  <c r="E18" i="6"/>
  <c r="F17" i="6"/>
  <c r="H17" i="6" s="1"/>
  <c r="E17" i="6"/>
  <c r="F16" i="6"/>
  <c r="H16" i="6" s="1"/>
  <c r="E16" i="6"/>
  <c r="F15" i="6"/>
  <c r="H15" i="6" s="1"/>
  <c r="E15" i="6"/>
  <c r="F14" i="6"/>
  <c r="H14" i="6" s="1"/>
  <c r="E14" i="6"/>
  <c r="G13" i="6"/>
  <c r="F13" i="6"/>
  <c r="H13" i="6" s="1"/>
  <c r="E13" i="6"/>
  <c r="I13" i="6" s="1"/>
  <c r="F12" i="6"/>
  <c r="H12" i="6" s="1"/>
  <c r="E12" i="6"/>
  <c r="F11" i="6"/>
  <c r="H11" i="6" s="1"/>
  <c r="E11" i="6"/>
  <c r="F36" i="6"/>
  <c r="H36" i="6" s="1"/>
  <c r="E36" i="6"/>
  <c r="G36" i="6" s="1"/>
  <c r="I36" i="6" s="1"/>
  <c r="F35" i="6"/>
  <c r="H35" i="6" s="1"/>
  <c r="E35" i="6"/>
  <c r="G35" i="6" s="1"/>
  <c r="I35" i="6" s="1"/>
  <c r="F34" i="6"/>
  <c r="H34" i="6" s="1"/>
  <c r="E34" i="6"/>
  <c r="G34" i="6" s="1"/>
  <c r="F33" i="6"/>
  <c r="H33" i="6" s="1"/>
  <c r="E33" i="6"/>
  <c r="G33" i="6" s="1"/>
  <c r="F32" i="6"/>
  <c r="H32" i="6" s="1"/>
  <c r="E32" i="6"/>
  <c r="F31" i="6"/>
  <c r="H31" i="6" s="1"/>
  <c r="E31" i="6"/>
  <c r="F30" i="6"/>
  <c r="H30" i="6" s="1"/>
  <c r="E30" i="6"/>
  <c r="F29" i="6"/>
  <c r="H29" i="6" s="1"/>
  <c r="E29" i="6"/>
  <c r="F28" i="6"/>
  <c r="H28" i="6" s="1"/>
  <c r="E28" i="6"/>
  <c r="F27" i="6"/>
  <c r="H27" i="6" s="1"/>
  <c r="E27" i="6"/>
  <c r="F21" i="6"/>
  <c r="H21" i="6" s="1"/>
  <c r="E21" i="6"/>
  <c r="F20" i="6"/>
  <c r="H20" i="6" s="1"/>
  <c r="E20" i="6"/>
  <c r="F19" i="6"/>
  <c r="H19" i="6" s="1"/>
  <c r="E19" i="6"/>
  <c r="F10" i="6"/>
  <c r="H10" i="6" s="1"/>
  <c r="E10" i="6"/>
  <c r="F9" i="6"/>
  <c r="H9" i="6" s="1"/>
  <c r="E9" i="6"/>
  <c r="F8" i="6"/>
  <c r="H8" i="6" s="1"/>
  <c r="E8" i="6"/>
  <c r="G19" i="6" l="1"/>
  <c r="I19" i="6"/>
  <c r="G28" i="6"/>
  <c r="I28" i="6"/>
  <c r="G14" i="6"/>
  <c r="I14" i="6"/>
  <c r="G8" i="6"/>
  <c r="I8" i="6"/>
  <c r="P43" i="1" s="1"/>
  <c r="G20" i="6"/>
  <c r="I20" i="6"/>
  <c r="G27" i="6"/>
  <c r="I27" i="6"/>
  <c r="G29" i="6"/>
  <c r="I29" i="6"/>
  <c r="G31" i="6"/>
  <c r="I31" i="6"/>
  <c r="G11" i="6"/>
  <c r="I11" i="6"/>
  <c r="G9" i="6"/>
  <c r="I9" i="6"/>
  <c r="G21" i="6"/>
  <c r="I21" i="6"/>
  <c r="G30" i="6"/>
  <c r="I30" i="6"/>
  <c r="G32" i="6"/>
  <c r="I32" i="6"/>
  <c r="G12" i="6"/>
  <c r="I12" i="6"/>
  <c r="G16" i="6"/>
  <c r="I16" i="6"/>
  <c r="G18" i="6"/>
  <c r="I18" i="6"/>
  <c r="G10" i="6"/>
  <c r="I10" i="6"/>
  <c r="G15" i="6"/>
  <c r="I15" i="6"/>
  <c r="G17" i="6"/>
  <c r="I17" i="6"/>
  <c r="G13" i="2"/>
  <c r="G48" i="1" s="1"/>
  <c r="I13" i="2"/>
  <c r="F48" i="1" s="1"/>
  <c r="G23" i="2"/>
  <c r="G58" i="1" s="1"/>
  <c r="I23" i="2"/>
  <c r="F58" i="1" s="1"/>
  <c r="G9" i="2"/>
  <c r="G44" i="1" s="1"/>
  <c r="I9" i="2"/>
  <c r="F44" i="1" s="1"/>
  <c r="G20" i="2"/>
  <c r="G55" i="1" s="1"/>
  <c r="I20" i="2"/>
  <c r="F55" i="1" s="1"/>
  <c r="I22" i="2"/>
  <c r="F57" i="1" s="1"/>
  <c r="I24" i="2"/>
  <c r="F59" i="1" s="1"/>
  <c r="G8" i="2"/>
  <c r="I8" i="2"/>
  <c r="F43" i="1" s="1"/>
  <c r="I10" i="2"/>
  <c r="F45" i="1" s="1"/>
  <c r="G12" i="2"/>
  <c r="G47" i="1" s="1"/>
  <c r="I12" i="2"/>
  <c r="F47" i="1" s="1"/>
  <c r="G14" i="2"/>
  <c r="G49" i="1" s="1"/>
  <c r="I14" i="2"/>
  <c r="F49" i="1" s="1"/>
  <c r="G16" i="2"/>
  <c r="G51" i="1" s="1"/>
  <c r="I16" i="2"/>
  <c r="F51" i="1" s="1"/>
  <c r="I18" i="2"/>
  <c r="F53" i="1" s="1"/>
  <c r="G17" i="2"/>
  <c r="G52" i="1" s="1"/>
  <c r="G18" i="2"/>
  <c r="G53" i="1" s="1"/>
  <c r="G10" i="2"/>
  <c r="G45" i="1" s="1"/>
  <c r="G11" i="2"/>
  <c r="G46" i="1" s="1"/>
  <c r="G15" i="2"/>
  <c r="G50" i="1" s="1"/>
  <c r="G19" i="2"/>
  <c r="G54" i="1" s="1"/>
  <c r="G21" i="2"/>
  <c r="G56" i="1" s="1"/>
  <c r="G24" i="2"/>
  <c r="G59" i="1" s="1"/>
  <c r="G25" i="2"/>
  <c r="G60" i="1" s="1"/>
  <c r="G22" i="2"/>
  <c r="G57" i="1" s="1"/>
  <c r="I33" i="6"/>
  <c r="I34" i="6"/>
  <c r="D37" i="8"/>
  <c r="F17" i="8" s="1"/>
  <c r="E10" i="8"/>
  <c r="D37" i="7"/>
  <c r="F17" i="7" s="1"/>
  <c r="E10" i="7"/>
  <c r="F10" i="7" l="1"/>
  <c r="F10" i="8"/>
  <c r="F19" i="8" s="1"/>
  <c r="F19" i="7" l="1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J42" i="6"/>
  <c r="J45" i="2" l="1"/>
  <c r="I45" i="2"/>
  <c r="J42" i="2"/>
  <c r="I42" i="2"/>
  <c r="J41" i="2"/>
  <c r="I41" i="2"/>
  <c r="J40" i="2"/>
  <c r="I40" i="2"/>
  <c r="J39" i="2"/>
  <c r="I39" i="2"/>
  <c r="J38" i="2"/>
  <c r="I38" i="2"/>
  <c r="J46" i="2"/>
  <c r="I46" i="2"/>
  <c r="J44" i="2"/>
  <c r="I44" i="2"/>
  <c r="J43" i="2"/>
  <c r="I43" i="2"/>
  <c r="J49" i="2"/>
  <c r="I49" i="2"/>
  <c r="J37" i="2"/>
  <c r="I37" i="2"/>
  <c r="J48" i="2"/>
  <c r="I48" i="2"/>
  <c r="J36" i="2"/>
  <c r="J47" i="2"/>
  <c r="I47" i="2"/>
  <c r="J35" i="2"/>
  <c r="F41" i="6"/>
  <c r="H41" i="6" s="1"/>
  <c r="E41" i="6"/>
  <c r="G41" i="6" s="1"/>
  <c r="F40" i="6"/>
  <c r="H40" i="6" s="1"/>
  <c r="E40" i="6"/>
  <c r="G40" i="6" s="1"/>
  <c r="F39" i="6"/>
  <c r="H39" i="6" s="1"/>
  <c r="E39" i="6"/>
  <c r="G39" i="6" s="1"/>
  <c r="F38" i="6"/>
  <c r="H38" i="6" s="1"/>
  <c r="E38" i="6"/>
  <c r="G38" i="6" s="1"/>
  <c r="F37" i="6"/>
  <c r="H37" i="6" s="1"/>
  <c r="E37" i="6"/>
  <c r="G37" i="6" s="1"/>
  <c r="F67" i="2"/>
  <c r="H67" i="2" s="1"/>
  <c r="E67" i="2"/>
  <c r="F66" i="2"/>
  <c r="H66" i="2" s="1"/>
  <c r="E66" i="2"/>
  <c r="I66" i="2" s="1"/>
  <c r="F65" i="2"/>
  <c r="H65" i="2" s="1"/>
  <c r="E65" i="2"/>
  <c r="F64" i="2"/>
  <c r="H64" i="2" s="1"/>
  <c r="E64" i="2"/>
  <c r="I64" i="2" s="1"/>
  <c r="F63" i="2"/>
  <c r="H63" i="2" s="1"/>
  <c r="E63" i="2"/>
  <c r="F62" i="2"/>
  <c r="H62" i="2" s="1"/>
  <c r="E62" i="2"/>
  <c r="F61" i="2"/>
  <c r="H61" i="2" s="1"/>
  <c r="E61" i="2"/>
  <c r="F60" i="2"/>
  <c r="H60" i="2" s="1"/>
  <c r="E60" i="2"/>
  <c r="I60" i="2" s="1"/>
  <c r="F59" i="2"/>
  <c r="H59" i="2" s="1"/>
  <c r="E59" i="2"/>
  <c r="F58" i="2"/>
  <c r="H58" i="2" s="1"/>
  <c r="E58" i="2"/>
  <c r="I58" i="2" s="1"/>
  <c r="F57" i="2"/>
  <c r="H57" i="2" s="1"/>
  <c r="E57" i="2"/>
  <c r="F56" i="2"/>
  <c r="H56" i="2" s="1"/>
  <c r="E56" i="2"/>
  <c r="F55" i="2"/>
  <c r="H55" i="2" s="1"/>
  <c r="E55" i="2"/>
  <c r="F54" i="2"/>
  <c r="H54" i="2" s="1"/>
  <c r="E54" i="2"/>
  <c r="I54" i="2" s="1"/>
  <c r="F53" i="2"/>
  <c r="H53" i="2" s="1"/>
  <c r="E53" i="2"/>
  <c r="N42" i="1"/>
  <c r="D42" i="1"/>
  <c r="L72" i="1"/>
  <c r="L73" i="1"/>
  <c r="L74" i="1"/>
  <c r="J50" i="2" l="1"/>
  <c r="G66" i="1" s="1"/>
  <c r="I50" i="2"/>
  <c r="F66" i="1" s="1"/>
  <c r="I56" i="2"/>
  <c r="I62" i="2"/>
  <c r="G55" i="2"/>
  <c r="J55" i="2" s="1"/>
  <c r="I55" i="2"/>
  <c r="G61" i="2"/>
  <c r="J61" i="2" s="1"/>
  <c r="I61" i="2"/>
  <c r="G67" i="2"/>
  <c r="J67" i="2" s="1"/>
  <c r="I67" i="2"/>
  <c r="G53" i="2"/>
  <c r="J53" i="2" s="1"/>
  <c r="I53" i="2"/>
  <c r="G59" i="2"/>
  <c r="J59" i="2" s="1"/>
  <c r="I59" i="2"/>
  <c r="G65" i="2"/>
  <c r="J65" i="2" s="1"/>
  <c r="I65" i="2"/>
  <c r="G57" i="2"/>
  <c r="J57" i="2" s="1"/>
  <c r="I57" i="2"/>
  <c r="G63" i="2"/>
  <c r="J63" i="2" s="1"/>
  <c r="I63" i="2"/>
  <c r="I38" i="6"/>
  <c r="I39" i="6"/>
  <c r="I40" i="6"/>
  <c r="I37" i="6"/>
  <c r="I41" i="6"/>
  <c r="G54" i="2"/>
  <c r="J54" i="2" s="1"/>
  <c r="G56" i="2"/>
  <c r="J56" i="2" s="1"/>
  <c r="G58" i="2"/>
  <c r="J58" i="2" s="1"/>
  <c r="G60" i="2"/>
  <c r="J60" i="2" s="1"/>
  <c r="G62" i="2"/>
  <c r="J62" i="2" s="1"/>
  <c r="G64" i="2"/>
  <c r="J64" i="2" s="1"/>
  <c r="G66" i="2"/>
  <c r="J66" i="2" s="1"/>
  <c r="B74" i="1"/>
  <c r="J68" i="2" l="1"/>
  <c r="I68" i="2"/>
  <c r="F67" i="1" s="1"/>
  <c r="I42" i="6"/>
  <c r="Q68" i="1" l="1"/>
  <c r="P68" i="1"/>
  <c r="N68" i="1"/>
  <c r="M68" i="1"/>
  <c r="C68" i="1"/>
  <c r="N33" i="1"/>
  <c r="M33" i="1"/>
  <c r="C33" i="1"/>
  <c r="P8" i="1" l="1"/>
  <c r="Q8" i="1" s="1"/>
  <c r="M72" i="1"/>
  <c r="H27" i="2"/>
  <c r="H28" i="2"/>
  <c r="H29" i="2"/>
  <c r="H30" i="2"/>
  <c r="I28" i="2"/>
  <c r="F63" i="1" s="1"/>
  <c r="I29" i="2"/>
  <c r="F64" i="1" s="1"/>
  <c r="M38" i="1" l="1"/>
  <c r="M37" i="1"/>
  <c r="M73" i="1"/>
  <c r="G27" i="2"/>
  <c r="G62" i="1" s="1"/>
  <c r="I27" i="2"/>
  <c r="F62" i="1" s="1"/>
  <c r="G30" i="2"/>
  <c r="G65" i="1" s="1"/>
  <c r="I30" i="2"/>
  <c r="F65" i="1" s="1"/>
  <c r="G29" i="2"/>
  <c r="G64" i="1" s="1"/>
  <c r="G28" i="2"/>
  <c r="G63" i="1" s="1"/>
  <c r="H26" i="2" l="1"/>
  <c r="G26" i="2" l="1"/>
  <c r="I26" i="2"/>
  <c r="F61" i="1" s="1"/>
  <c r="I31" i="2" l="1"/>
  <c r="G61" i="1"/>
  <c r="G67" i="1" s="1"/>
  <c r="J31" i="2"/>
  <c r="F68" i="1"/>
  <c r="G68" i="1" l="1"/>
  <c r="D33" i="1"/>
  <c r="F8" i="1" s="1"/>
  <c r="F9" i="1" l="1"/>
  <c r="D68" i="1"/>
  <c r="G8" i="1" l="1"/>
  <c r="C38" i="1" l="1"/>
  <c r="C37" i="1"/>
  <c r="I43" i="1"/>
  <c r="F33" i="1"/>
  <c r="I44" i="1" l="1"/>
  <c r="C73" i="1"/>
  <c r="I68" i="1"/>
  <c r="C74" i="1"/>
  <c r="C39" i="1"/>
  <c r="C72" i="1" s="1"/>
  <c r="C75" i="1" l="1"/>
  <c r="S43" i="1"/>
  <c r="P9" i="1"/>
  <c r="M74" i="1" l="1"/>
  <c r="P33" i="1"/>
  <c r="S44" i="1"/>
  <c r="S68" i="1" s="1"/>
  <c r="M39" i="1" l="1"/>
  <c r="M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4" authorId="0" shapeId="0" xr:uid="{F31B81CF-96FD-4B99-9690-28CB8EFF4D09}">
      <text>
        <r>
          <rPr>
            <sz val="11"/>
            <color indexed="81"/>
            <rFont val="Arial"/>
            <family val="2"/>
          </rPr>
          <t>Sélectionner le pourcentage d’aide financière auquel votre organisme a droit selon sa forme juridique.</t>
        </r>
      </text>
    </comment>
    <comment ref="C9" authorId="0" shapeId="0" xr:uid="{F39BDC4A-2C57-464D-95B5-96A3D788972C}">
      <text>
        <r>
          <rPr>
            <sz val="11"/>
            <color indexed="81"/>
            <rFont val="Arial"/>
            <family val="2"/>
          </rPr>
          <t>Sélectionner un élément dans la liste et indiquez la quantité ainsi que le coût total de chaque dépense. Vous pouvez ajouter un élément absent de la liste aux lignes 19 à 23.</t>
        </r>
      </text>
    </comment>
    <comment ref="E11" authorId="0" shapeId="0" xr:uid="{1C0DD8F3-6BEE-4245-9F5C-5D1635B0666C}">
      <text>
        <r>
          <rPr>
            <sz val="11"/>
            <color indexed="81"/>
            <rFont val="Arial"/>
            <family val="2"/>
          </rPr>
          <t>Inscrivez les autres sources de financement et les montants de contribution pour la réalisation du projet, s'il y a lieu.</t>
        </r>
      </text>
    </comment>
    <comment ref="F19" authorId="0" shapeId="0" xr:uid="{A8C2496F-716F-4D3F-9A4E-C5BFDF4F9C2F}">
      <text>
        <r>
          <rPr>
            <sz val="11"/>
            <color indexed="81"/>
            <rFont val="Arial"/>
            <family val="2"/>
          </rPr>
          <t>Les cases I20 et D39 doivent être vertes. Pour ce faire, le montant inscrit à ces deux cases doit être le même.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4" authorId="0" shapeId="0" xr:uid="{82163587-A4CD-41C6-AD00-A2DA956DDD74}">
      <text>
        <r>
          <rPr>
            <sz val="11"/>
            <color indexed="81"/>
            <rFont val="Arial"/>
            <family val="2"/>
          </rPr>
          <t>Sélectionner le pourcentage d’aide financière auquel votre organisme a droit selon sa forme juridique.</t>
        </r>
      </text>
    </comment>
    <comment ref="C9" authorId="0" shapeId="0" xr:uid="{0BD90607-B27F-4180-B047-4F28232A1A63}">
      <text>
        <r>
          <rPr>
            <sz val="11"/>
            <color indexed="81"/>
            <rFont val="Arial"/>
            <family val="2"/>
          </rPr>
          <t>Sélectionner un élément dans la liste et indiquez la quantité ainsi que le coût total de chaque dépense. Vous pouvez ajouter un élément absent de la liste aux lignes 21 à 25.</t>
        </r>
      </text>
    </comment>
    <comment ref="E11" authorId="0" shapeId="0" xr:uid="{3842BE9D-7D6B-4BDF-94CC-8640F71A049F}">
      <text>
        <r>
          <rPr>
            <sz val="11"/>
            <color indexed="81"/>
            <rFont val="Arial"/>
            <family val="2"/>
          </rPr>
          <t xml:space="preserve">Inscrivez les autres sources de financement et les montants de contribution pour la réalisation du projet, s'il y a lieu.
</t>
        </r>
      </text>
    </comment>
    <comment ref="F19" authorId="0" shapeId="0" xr:uid="{AFB1709D-430C-4034-8945-85B826D72801}">
      <text>
        <r>
          <rPr>
            <sz val="9"/>
            <color indexed="81"/>
            <rFont val="Arial"/>
            <family val="2"/>
          </rPr>
          <t>Les cases I19 et D29 doivent être vertes. Pour ce faire, le montant inscrit à ces deux cases doit être le même</t>
        </r>
        <r>
          <rPr>
            <sz val="11"/>
            <color indexed="81"/>
            <rFont val="Arial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<sst xmlns="http://schemas.openxmlformats.org/spreadsheetml/2006/main" count="213" uniqueCount="135">
  <si>
    <t>TOTAL</t>
  </si>
  <si>
    <t>Notes</t>
  </si>
  <si>
    <t>TVQ</t>
  </si>
  <si>
    <t>TPS</t>
  </si>
  <si>
    <t>Sous-total</t>
  </si>
  <si>
    <t>Part admissible</t>
  </si>
  <si>
    <t>% décaissement</t>
  </si>
  <si>
    <t>Taux horaire</t>
  </si>
  <si>
    <t>Avantages sociaux (max 12%)</t>
  </si>
  <si>
    <t>Nombre d'heures effectuées</t>
  </si>
  <si>
    <t>Nom du projet</t>
  </si>
  <si>
    <t>Montants initiaux</t>
  </si>
  <si>
    <t>Dépenses admissibles (entente)</t>
  </si>
  <si>
    <t>Versement final</t>
  </si>
  <si>
    <t>Versement final prévu</t>
  </si>
  <si>
    <t>Financement du Projet</t>
  </si>
  <si>
    <t>Éléments du Projet</t>
  </si>
  <si>
    <t>Analyse du rapport final</t>
  </si>
  <si>
    <t>Dépenses totales estimées</t>
  </si>
  <si>
    <t>TPS admissible
 (% ci-haut)</t>
  </si>
  <si>
    <t>TVQ admissible 
(% ci-haut)</t>
  </si>
  <si>
    <t>Aide financière maximale</t>
  </si>
  <si>
    <t xml:space="preserve">Aide financière maximale </t>
  </si>
  <si>
    <t>#facture</t>
  </si>
  <si>
    <t>Aventage $</t>
  </si>
  <si>
    <t>*Ministère de l'Environnement, de la Lutte contre les Changements Climatique, de la Faune et des Parcs</t>
  </si>
  <si>
    <t>Aide financière - MELCCFP*</t>
  </si>
  <si>
    <t>Numéro de convention</t>
  </si>
  <si>
    <t>Montant maximum réservé</t>
  </si>
  <si>
    <t>AJUSTER TPS/TVQ Admissible</t>
  </si>
  <si>
    <t>On doit aller en recouvrement</t>
  </si>
  <si>
    <t>Montants</t>
  </si>
  <si>
    <t>Versement final de 0$ ou telle que prévu</t>
  </si>
  <si>
    <t>#Employé</t>
  </si>
  <si>
    <t>MELCCFP</t>
  </si>
  <si>
    <t>Total admissible</t>
  </si>
  <si>
    <t>Dépenses Admissibles</t>
  </si>
  <si>
    <t>Dépenses réelles</t>
  </si>
  <si>
    <t>Nom de l’organisme</t>
  </si>
  <si>
    <t>OBL 50 % et OBNL 75 %</t>
  </si>
  <si>
    <t>QTÉ</t>
  </si>
  <si>
    <t>Dépenses estimées $</t>
  </si>
  <si>
    <t>Sources de financement</t>
  </si>
  <si>
    <t>Commentaires (si nécessaire)</t>
  </si>
  <si>
    <t>Dépenses estimées $</t>
  </si>
  <si>
    <t>Financement estimé $</t>
  </si>
  <si>
    <t>Coffrets de pêche</t>
  </si>
  <si>
    <t>Couteaux et canifs</t>
  </si>
  <si>
    <t>Chaînes à poisson</t>
  </si>
  <si>
    <t>Fils de pêche</t>
  </si>
  <si>
    <t>Cannes à pêche</t>
  </si>
  <si>
    <t>Brimbales</t>
  </si>
  <si>
    <t>Navettes (« Ice jiggers »)</t>
  </si>
  <si>
    <t>Tarières à glace</t>
  </si>
  <si>
    <t>Louches</t>
  </si>
  <si>
    <t>Volet A - Éléments du projet</t>
  </si>
  <si>
    <t>Volet B - Éléments du projet</t>
  </si>
  <si>
    <t>Acquisition et amélioration du bloc sanitaire mobile</t>
  </si>
  <si>
    <t>Aménagement de la rive</t>
  </si>
  <si>
    <t>Aménagement de sentiers d'acces au site de pêche</t>
  </si>
  <si>
    <t>Banc intérieur</t>
  </si>
  <si>
    <t>Barbecues à briquettes fixés au sol</t>
  </si>
  <si>
    <t>Batterie pour électricité</t>
  </si>
  <si>
    <t>Bois pour construction</t>
  </si>
  <si>
    <t>Cabanes de pêche sur glace</t>
  </si>
  <si>
    <t>Cheminée</t>
  </si>
  <si>
    <t>Dôme</t>
  </si>
  <si>
    <t>Éclairage des sentiers</t>
  </si>
  <si>
    <t>Escaliers</t>
  </si>
  <si>
    <t>Foyers extérieurs</t>
  </si>
  <si>
    <t>Frais d’honoraires versés aux professionnels</t>
  </si>
  <si>
    <t>Frais de personnel technique</t>
  </si>
  <si>
    <t>Frais d'entrepreneurs</t>
  </si>
  <si>
    <t>Frais d'expert-conseil</t>
  </si>
  <si>
    <t>Isolant</t>
  </si>
  <si>
    <t>Panneau de sensibilisation</t>
  </si>
  <si>
    <t>Pavillon de jardin « gazébo »</t>
  </si>
  <si>
    <t>Peinture</t>
  </si>
  <si>
    <t>Plateforme de pêche</t>
  </si>
  <si>
    <t>Poêle à chauffage</t>
  </si>
  <si>
    <t>Pompes</t>
  </si>
  <si>
    <t>Poubelles / bacs de recyclage</t>
  </si>
  <si>
    <t>Quai flottant</t>
  </si>
  <si>
    <t>Quincaillerie</t>
  </si>
  <si>
    <t>Revêtement extérieur</t>
  </si>
  <si>
    <t>Signalisation</t>
  </si>
  <si>
    <t>Stationnement</t>
  </si>
  <si>
    <t>Table d'éviscération</t>
  </si>
  <si>
    <t>Tables à pique-nique</t>
  </si>
  <si>
    <t>Tente</t>
  </si>
  <si>
    <t>Unité de chauffage d'apoint</t>
  </si>
  <si>
    <t>Frais pour personnel lié aux travaux</t>
  </si>
  <si>
    <t>Bottes</t>
  </si>
  <si>
    <t>Bouée de sauvetage</t>
  </si>
  <si>
    <t>Cuissardes</t>
  </si>
  <si>
    <t>Leurres</t>
  </si>
  <si>
    <t>Moulinets</t>
  </si>
  <si>
    <t>Pesées</t>
  </si>
  <si>
    <t>Puises</t>
  </si>
  <si>
    <t>Trousses de secours</t>
  </si>
  <si>
    <t>Vestes de flotaison</t>
  </si>
  <si>
    <t>Émerions</t>
  </si>
  <si>
    <t>Turlutte</t>
  </si>
  <si>
    <t>Hameçons</t>
  </si>
  <si>
    <t>Analyse Rapport de fin de projet - Volet B équipements</t>
  </si>
  <si>
    <t>Analyse Rapport de fin de projet - Volet A installation</t>
  </si>
  <si>
    <t>Autre équipements de pêche</t>
  </si>
  <si>
    <t>Autre dépenses d'installation</t>
  </si>
  <si>
    <t>Frais de main d'œuvre</t>
  </si>
  <si>
    <t>(max. 5 %) Frais liés à la promotion</t>
  </si>
  <si>
    <t>Bénéficiaire / Organisme</t>
  </si>
  <si>
    <t>Nim du projet Volet A</t>
  </si>
  <si>
    <t xml:space="preserve">Nim du projet Volet B  </t>
  </si>
  <si>
    <t>Factures</t>
  </si>
  <si>
    <t>Dépenses réelles admissible</t>
  </si>
  <si>
    <t>Autres partenaires</t>
  </si>
  <si>
    <t>Premier versement versement</t>
  </si>
  <si>
    <t>Premier versement</t>
  </si>
  <si>
    <t>Main d'œuvre admissible</t>
  </si>
  <si>
    <t>Dépenses réelles avec TXS</t>
  </si>
  <si>
    <t>Dépenses admissibles</t>
  </si>
  <si>
    <t>Frais réel</t>
  </si>
  <si>
    <t>Partenaires 
réels</t>
  </si>
  <si>
    <t>Frais
 admissible</t>
  </si>
  <si>
    <t>Partenaires réels</t>
  </si>
  <si>
    <t>Pourcentage</t>
  </si>
  <si>
    <t>Financement Estimé $</t>
  </si>
  <si>
    <t>Éléments du projet - Volet B</t>
  </si>
  <si>
    <t>Éléments du projet - Volet A</t>
  </si>
  <si>
    <t>Fenêtres</t>
  </si>
  <si>
    <t xml:space="preserve">Transmettre le montage financier en format EXCEL par courriel avec votre demande d’aide financière au plus tard le 21 janvier 2024 à 23h59. </t>
  </si>
  <si>
    <t>Main d'œuvre déclaré</t>
  </si>
  <si>
    <t>Aide financière max réel selon les dépenses admissibles</t>
  </si>
  <si>
    <t>Deuxième versement final prévu</t>
  </si>
  <si>
    <t>MELCCFP_V20231211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</si>
</sst>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$&quot;_);\(#,##0\ &quot;$&quot;\)"/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\ &quot;$&quot;"/>
    <numFmt numFmtId="165" formatCode="_ * #,##0_)\ &quot;$&quot;_ ;_ * \(#,##0\)\ &quot;$&quot;_ ;_ * &quot;-&quot;?_)\ &quot;$&quot;_ ;_ @_ "/>
    <numFmt numFmtId="166" formatCode="#,##0.00\ &quot;$&quot;"/>
    <numFmt numFmtId="167" formatCode="0.000%"/>
    <numFmt numFmtId="168" formatCode="_ * #,##0_)\ &quot;$&quot;_ ;_ * \(#,##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indexed="81"/>
      <name val="Arial"/>
      <family val="2"/>
    </font>
    <font>
      <sz val="9"/>
      <color indexed="81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0E7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DA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</cellStyleXfs>
  <cellXfs count="315">
    <xf numFmtId="0" fontId="0" fillId="0" borderId="0" xfId="0"/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8" fontId="15" fillId="0" borderId="6" xfId="1" applyNumberFormat="1" applyFont="1" applyFill="1" applyBorder="1" applyAlignment="1" applyProtection="1">
      <alignment horizontal="right" vertical="center" wrapText="1"/>
    </xf>
    <xf numFmtId="6" fontId="15" fillId="0" borderId="12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right" vertical="center" wrapText="1"/>
    </xf>
    <xf numFmtId="9" fontId="10" fillId="0" borderId="18" xfId="0" applyNumberFormat="1" applyFont="1" applyBorder="1" applyAlignment="1">
      <alignment vertical="center"/>
    </xf>
    <xf numFmtId="9" fontId="10" fillId="0" borderId="9" xfId="0" applyNumberFormat="1" applyFont="1" applyBorder="1" applyAlignment="1">
      <alignment vertical="center"/>
    </xf>
    <xf numFmtId="9" fontId="10" fillId="7" borderId="1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6" fontId="15" fillId="0" borderId="0" xfId="0" applyNumberFormat="1" applyFont="1" applyAlignment="1">
      <alignment horizontal="left" vertical="center"/>
    </xf>
    <xf numFmtId="0" fontId="10" fillId="0" borderId="9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5" fontId="10" fillId="0" borderId="0" xfId="0" applyNumberFormat="1" applyFont="1" applyAlignment="1">
      <alignment vertical="center"/>
    </xf>
    <xf numFmtId="9" fontId="10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6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6" fontId="0" fillId="15" borderId="10" xfId="0" applyNumberFormat="1" applyFill="1" applyBorder="1" applyAlignment="1">
      <alignment horizontal="center" vertical="center" wrapText="1"/>
    </xf>
    <xf numFmtId="166" fontId="0" fillId="15" borderId="33" xfId="0" applyNumberFormat="1" applyFill="1" applyBorder="1" applyAlignment="1">
      <alignment horizontal="center" vertical="center" wrapText="1"/>
    </xf>
    <xf numFmtId="9" fontId="0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16" borderId="10" xfId="0" applyNumberFormat="1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center" vertical="center" wrapText="1"/>
    </xf>
    <xf numFmtId="0" fontId="12" fillId="17" borderId="31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13" fillId="17" borderId="16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17" borderId="15" xfId="0" applyFont="1" applyFill="1" applyBorder="1" applyAlignment="1">
      <alignment horizontal="center" vertical="center" wrapText="1"/>
    </xf>
    <xf numFmtId="168" fontId="15" fillId="18" borderId="6" xfId="1" applyNumberFormat="1" applyFont="1" applyFill="1" applyBorder="1" applyAlignment="1" applyProtection="1">
      <alignment horizontal="right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68" fontId="15" fillId="0" borderId="6" xfId="1" applyNumberFormat="1" applyFont="1" applyBorder="1" applyAlignment="1" applyProtection="1">
      <alignment horizontal="right"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168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168" fontId="16" fillId="6" borderId="8" xfId="1" applyNumberFormat="1" applyFont="1" applyFill="1" applyBorder="1" applyAlignment="1" applyProtection="1">
      <alignment horizontal="right" vertical="center" wrapText="1"/>
    </xf>
    <xf numFmtId="44" fontId="21" fillId="0" borderId="12" xfId="1" applyFont="1" applyFill="1" applyBorder="1" applyAlignment="1" applyProtection="1">
      <alignment horizontal="left" vertical="center" wrapText="1"/>
    </xf>
    <xf numFmtId="0" fontId="2" fillId="0" borderId="0" xfId="4"/>
    <xf numFmtId="168" fontId="16" fillId="18" borderId="6" xfId="1" applyNumberFormat="1" applyFont="1" applyFill="1" applyBorder="1" applyAlignment="1" applyProtection="1">
      <alignment horizontal="right" vertical="center" wrapText="1"/>
    </xf>
    <xf numFmtId="44" fontId="15" fillId="0" borderId="0" xfId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8" fillId="18" borderId="1" xfId="0" applyFont="1" applyFill="1" applyBorder="1" applyAlignment="1">
      <alignment vertical="center" wrapText="1"/>
    </xf>
    <xf numFmtId="0" fontId="18" fillId="18" borderId="13" xfId="0" applyFont="1" applyFill="1" applyBorder="1" applyAlignment="1">
      <alignment vertical="center" wrapText="1"/>
    </xf>
    <xf numFmtId="44" fontId="2" fillId="0" borderId="0" xfId="0" applyNumberFormat="1" applyFont="1" applyAlignment="1">
      <alignment horizontal="right" vertical="center" wrapText="1"/>
    </xf>
    <xf numFmtId="44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10" fillId="19" borderId="0" xfId="0" applyNumberFormat="1" applyFont="1" applyFill="1" applyAlignment="1">
      <alignment horizontal="right" vertical="center" wrapText="1"/>
    </xf>
    <xf numFmtId="0" fontId="10" fillId="19" borderId="0" xfId="0" applyFont="1" applyFill="1" applyAlignment="1">
      <alignment horizontal="left" vertical="center" wrapText="1"/>
    </xf>
    <xf numFmtId="44" fontId="10" fillId="19" borderId="0" xfId="0" applyNumberFormat="1" applyFont="1" applyFill="1" applyAlignment="1">
      <alignment horizontal="left" vertical="center" wrapText="1"/>
    </xf>
    <xf numFmtId="0" fontId="9" fillId="19" borderId="0" xfId="0" applyFont="1" applyFill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4" fontId="9" fillId="19" borderId="36" xfId="0" applyNumberFormat="1" applyFont="1" applyFill="1" applyBorder="1" applyAlignment="1">
      <alignment horizontal="right" vertical="center" wrapText="1"/>
    </xf>
    <xf numFmtId="0" fontId="9" fillId="19" borderId="36" xfId="0" applyFont="1" applyFill="1" applyBorder="1" applyAlignment="1">
      <alignment horizontal="left" vertical="center" wrapText="1"/>
    </xf>
    <xf numFmtId="44" fontId="9" fillId="19" borderId="36" xfId="0" applyNumberFormat="1" applyFont="1" applyFill="1" applyBorder="1" applyAlignment="1">
      <alignment horizontal="center" vertical="center" wrapText="1"/>
    </xf>
    <xf numFmtId="0" fontId="15" fillId="18" borderId="41" xfId="0" applyFont="1" applyFill="1" applyBorder="1" applyAlignment="1">
      <alignment horizontal="left" vertical="center" wrapText="1"/>
    </xf>
    <xf numFmtId="7" fontId="10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horizontal="left" vertical="center" wrapText="1"/>
    </xf>
    <xf numFmtId="44" fontId="10" fillId="0" borderId="0" xfId="0" applyNumberFormat="1" applyFont="1" applyAlignment="1">
      <alignment horizontal="right" vertical="center" wrapText="1"/>
    </xf>
    <xf numFmtId="0" fontId="19" fillId="19" borderId="0" xfId="0" applyFont="1" applyFill="1" applyAlignment="1">
      <alignment horizontal="left" vertical="center" wrapText="1"/>
    </xf>
    <xf numFmtId="44" fontId="2" fillId="19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7" fillId="19" borderId="0" xfId="0" applyFont="1" applyFill="1" applyAlignment="1">
      <alignment horizontal="left" vertical="center" wrapText="1"/>
    </xf>
    <xf numFmtId="44" fontId="17" fillId="19" borderId="36" xfId="0" applyNumberFormat="1" applyFont="1" applyFill="1" applyBorder="1" applyAlignment="1">
      <alignment horizontal="right" vertical="center" wrapText="1"/>
    </xf>
    <xf numFmtId="0" fontId="17" fillId="19" borderId="36" xfId="0" applyFont="1" applyFill="1" applyBorder="1" applyAlignment="1">
      <alignment horizontal="left" vertical="center" wrapText="1"/>
    </xf>
    <xf numFmtId="44" fontId="17" fillId="19" borderId="36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9" fillId="18" borderId="0" xfId="4" applyFont="1" applyFill="1"/>
    <xf numFmtId="0" fontId="10" fillId="0" borderId="0" xfId="4" applyFont="1"/>
    <xf numFmtId="0" fontId="10" fillId="0" borderId="0" xfId="0" applyFont="1"/>
    <xf numFmtId="168" fontId="10" fillId="0" borderId="6" xfId="1" applyNumberFormat="1" applyFont="1" applyFill="1" applyBorder="1" applyAlignment="1" applyProtection="1">
      <alignment vertical="center" wrapTex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17" borderId="15" xfId="0" applyFont="1" applyFill="1" applyBorder="1" applyAlignment="1">
      <alignment horizontal="center" vertical="center" wrapText="1"/>
    </xf>
    <xf numFmtId="168" fontId="14" fillId="0" borderId="10" xfId="1" applyNumberFormat="1" applyFont="1" applyBorder="1" applyAlignment="1" applyProtection="1">
      <alignment horizontal="right" vertical="center" wrapText="1"/>
    </xf>
    <xf numFmtId="168" fontId="9" fillId="11" borderId="32" xfId="1" applyNumberFormat="1" applyFont="1" applyFill="1" applyBorder="1" applyAlignment="1" applyProtection="1">
      <alignment vertical="center"/>
    </xf>
    <xf numFmtId="168" fontId="15" fillId="11" borderId="21" xfId="1" applyNumberFormat="1" applyFont="1" applyFill="1" applyBorder="1" applyAlignment="1" applyProtection="1">
      <alignment horizontal="right" vertical="center" wrapText="1"/>
    </xf>
    <xf numFmtId="168" fontId="15" fillId="7" borderId="30" xfId="1" applyNumberFormat="1" applyFont="1" applyFill="1" applyBorder="1" applyAlignment="1" applyProtection="1">
      <alignment horizontal="right" vertical="center" wrapText="1"/>
    </xf>
    <xf numFmtId="168" fontId="15" fillId="3" borderId="23" xfId="1" applyNumberFormat="1" applyFont="1" applyFill="1" applyBorder="1" applyAlignment="1" applyProtection="1">
      <alignment horizontal="right" vertical="center" wrapText="1"/>
    </xf>
    <xf numFmtId="168" fontId="15" fillId="7" borderId="29" xfId="1" applyNumberFormat="1" applyFont="1" applyFill="1" applyBorder="1" applyAlignment="1" applyProtection="1">
      <alignment horizontal="right" vertical="center" wrapText="1"/>
    </xf>
    <xf numFmtId="168" fontId="16" fillId="0" borderId="6" xfId="1" applyNumberFormat="1" applyFont="1" applyFill="1" applyBorder="1" applyAlignment="1" applyProtection="1">
      <alignment horizontal="right" vertical="center" wrapText="1"/>
    </xf>
    <xf numFmtId="168" fontId="16" fillId="8" borderId="25" xfId="1" applyNumberFormat="1" applyFont="1" applyFill="1" applyBorder="1" applyAlignment="1" applyProtection="1">
      <alignment horizontal="right" vertical="center" wrapText="1"/>
    </xf>
    <xf numFmtId="168" fontId="16" fillId="11" borderId="27" xfId="1" applyNumberFormat="1" applyFont="1" applyFill="1" applyBorder="1" applyAlignment="1" applyProtection="1">
      <alignment horizontal="right" vertical="center" wrapText="1"/>
    </xf>
    <xf numFmtId="168" fontId="16" fillId="7" borderId="28" xfId="1" applyNumberFormat="1" applyFont="1" applyFill="1" applyBorder="1" applyAlignment="1" applyProtection="1">
      <alignment horizontal="right" vertical="center" wrapText="1"/>
    </xf>
    <xf numFmtId="168" fontId="16" fillId="10" borderId="4" xfId="1" applyNumberFormat="1" applyFont="1" applyFill="1" applyBorder="1" applyAlignment="1" applyProtection="1">
      <alignment horizontal="right" vertical="center" wrapText="1"/>
    </xf>
    <xf numFmtId="168" fontId="16" fillId="0" borderId="4" xfId="1" applyNumberFormat="1" applyFont="1" applyFill="1" applyBorder="1" applyAlignment="1" applyProtection="1">
      <alignment horizontal="right" vertical="center" wrapText="1"/>
    </xf>
    <xf numFmtId="0" fontId="14" fillId="0" borderId="5" xfId="0" applyFont="1" applyBorder="1" applyAlignment="1">
      <alignment horizontal="justify" vertical="center" wrapText="1"/>
    </xf>
    <xf numFmtId="168" fontId="14" fillId="0" borderId="10" xfId="1" applyNumberFormat="1" applyFont="1" applyFill="1" applyBorder="1" applyAlignment="1" applyProtection="1">
      <alignment horizontal="right" vertical="center" wrapText="1"/>
    </xf>
    <xf numFmtId="168" fontId="15" fillId="0" borderId="10" xfId="1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9" fillId="20" borderId="45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right" vertical="center" wrapText="1"/>
    </xf>
    <xf numFmtId="168" fontId="9" fillId="0" borderId="0" xfId="1" applyNumberFormat="1" applyFont="1" applyFill="1" applyBorder="1" applyAlignment="1" applyProtection="1">
      <alignment vertical="center"/>
    </xf>
    <xf numFmtId="9" fontId="9" fillId="19" borderId="2" xfId="2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6" fontId="16" fillId="11" borderId="20" xfId="0" applyNumberFormat="1" applyFont="1" applyFill="1" applyBorder="1" applyAlignment="1">
      <alignment horizontal="right" vertical="center" wrapText="1"/>
    </xf>
    <xf numFmtId="6" fontId="16" fillId="7" borderId="20" xfId="0" applyNumberFormat="1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/>
    </xf>
    <xf numFmtId="0" fontId="9" fillId="8" borderId="24" xfId="0" applyFont="1" applyFill="1" applyBorder="1" applyAlignment="1">
      <alignment horizontal="right" vertical="center"/>
    </xf>
    <xf numFmtId="6" fontId="9" fillId="11" borderId="26" xfId="0" applyNumberFormat="1" applyFont="1" applyFill="1" applyBorder="1" applyAlignment="1">
      <alignment horizontal="right" vertical="center"/>
    </xf>
    <xf numFmtId="6" fontId="9" fillId="7" borderId="22" xfId="0" applyNumberFormat="1" applyFont="1" applyFill="1" applyBorder="1" applyAlignment="1">
      <alignment horizontal="right" vertical="center"/>
    </xf>
    <xf numFmtId="0" fontId="9" fillId="13" borderId="1" xfId="0" applyFont="1" applyFill="1" applyBorder="1" applyAlignment="1">
      <alignment horizontal="right" vertical="center"/>
    </xf>
    <xf numFmtId="9" fontId="10" fillId="21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9" fontId="10" fillId="0" borderId="34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168" fontId="16" fillId="11" borderId="6" xfId="1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68" fontId="14" fillId="0" borderId="10" xfId="1" applyNumberFormat="1" applyFont="1" applyBorder="1" applyAlignment="1" applyProtection="1">
      <alignment vertical="center" wrapText="1"/>
    </xf>
    <xf numFmtId="168" fontId="16" fillId="17" borderId="8" xfId="1" applyNumberFormat="1" applyFont="1" applyFill="1" applyBorder="1" applyAlignment="1" applyProtection="1">
      <alignment horizontal="right" vertical="center" wrapText="1"/>
    </xf>
    <xf numFmtId="166" fontId="3" fillId="4" borderId="53" xfId="0" applyNumberFormat="1" applyFont="1" applyFill="1" applyBorder="1" applyAlignment="1">
      <alignment horizontal="center" vertical="center" wrapText="1"/>
    </xf>
    <xf numFmtId="166" fontId="3" fillId="16" borderId="33" xfId="0" applyNumberFormat="1" applyFont="1" applyFill="1" applyBorder="1" applyAlignment="1">
      <alignment horizontal="center" vertical="center" wrapText="1"/>
    </xf>
    <xf numFmtId="166" fontId="3" fillId="16" borderId="47" xfId="0" applyNumberFormat="1" applyFont="1" applyFill="1" applyBorder="1" applyAlignment="1">
      <alignment horizontal="center" vertical="center" wrapText="1"/>
    </xf>
    <xf numFmtId="166" fontId="0" fillId="15" borderId="42" xfId="0" applyNumberFormat="1" applyFill="1" applyBorder="1" applyAlignment="1">
      <alignment horizontal="center" vertical="center" wrapText="1"/>
    </xf>
    <xf numFmtId="168" fontId="0" fillId="4" borderId="54" xfId="1" applyNumberFormat="1" applyFont="1" applyFill="1" applyBorder="1" applyAlignment="1" applyProtection="1">
      <alignment horizontal="center" vertical="center" wrapTex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166" fontId="3" fillId="4" borderId="37" xfId="0" applyNumberFormat="1" applyFont="1" applyFill="1" applyBorder="1" applyAlignment="1">
      <alignment horizontal="center" vertical="center" wrapText="1"/>
    </xf>
    <xf numFmtId="166" fontId="3" fillId="16" borderId="35" xfId="0" applyNumberFormat="1" applyFont="1" applyFill="1" applyBorder="1" applyAlignment="1">
      <alignment horizontal="center" vertical="center" wrapText="1"/>
    </xf>
    <xf numFmtId="0" fontId="3" fillId="16" borderId="31" xfId="0" applyFont="1" applyFill="1" applyBorder="1" applyAlignment="1">
      <alignment horizontal="center" vertical="center" wrapText="1"/>
    </xf>
    <xf numFmtId="168" fontId="3" fillId="4" borderId="36" xfId="1" applyNumberFormat="1" applyFont="1" applyFill="1" applyBorder="1" applyAlignment="1" applyProtection="1">
      <alignment horizontal="center" vertical="center" wrapText="1"/>
    </xf>
    <xf numFmtId="168" fontId="3" fillId="16" borderId="35" xfId="1" applyNumberFormat="1" applyFont="1" applyFill="1" applyBorder="1" applyAlignment="1" applyProtection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 applyProtection="1">
      <alignment vertical="center" wrapText="1"/>
    </xf>
    <xf numFmtId="168" fontId="10" fillId="8" borderId="6" xfId="1" applyNumberFormat="1" applyFont="1" applyFill="1" applyBorder="1" applyAlignment="1" applyProtection="1">
      <alignment vertical="center"/>
    </xf>
    <xf numFmtId="168" fontId="16" fillId="4" borderId="55" xfId="1" applyNumberFormat="1" applyFont="1" applyFill="1" applyBorder="1" applyAlignment="1" applyProtection="1">
      <alignment horizontal="right" vertical="center" wrapText="1"/>
    </xf>
    <xf numFmtId="168" fontId="16" fillId="4" borderId="17" xfId="1" applyNumberFormat="1" applyFont="1" applyFill="1" applyBorder="1" applyAlignment="1" applyProtection="1">
      <alignment horizontal="right" vertical="center" wrapText="1"/>
    </xf>
    <xf numFmtId="168" fontId="16" fillId="8" borderId="8" xfId="1" applyNumberFormat="1" applyFont="1" applyFill="1" applyBorder="1" applyAlignment="1" applyProtection="1">
      <alignment horizontal="right" vertical="center" wrapText="1"/>
    </xf>
    <xf numFmtId="0" fontId="14" fillId="0" borderId="5" xfId="1" applyNumberFormat="1" applyFont="1" applyBorder="1" applyAlignment="1" applyProtection="1">
      <alignment horizontal="right" vertical="center" wrapText="1"/>
    </xf>
    <xf numFmtId="168" fontId="26" fillId="0" borderId="5" xfId="1" applyNumberFormat="1" applyFont="1" applyBorder="1" applyAlignment="1" applyProtection="1">
      <alignment horizontal="right" vertical="center" wrapText="1"/>
    </xf>
    <xf numFmtId="168" fontId="16" fillId="4" borderId="17" xfId="1" applyNumberFormat="1" applyFont="1" applyFill="1" applyBorder="1" applyAlignment="1" applyProtection="1">
      <alignment vertical="center" wrapText="1"/>
    </xf>
    <xf numFmtId="168" fontId="16" fillId="8" borderId="8" xfId="1" applyNumberFormat="1" applyFont="1" applyFill="1" applyBorder="1" applyAlignment="1" applyProtection="1">
      <alignment vertical="center" wrapText="1"/>
    </xf>
    <xf numFmtId="0" fontId="16" fillId="14" borderId="16" xfId="0" applyFont="1" applyFill="1" applyBorder="1" applyAlignment="1">
      <alignment horizontal="center" vertical="center" wrapText="1"/>
    </xf>
    <xf numFmtId="168" fontId="14" fillId="9" borderId="6" xfId="1" applyNumberFormat="1" applyFont="1" applyFill="1" applyBorder="1" applyAlignment="1" applyProtection="1">
      <alignment horizontal="right" vertical="center" wrapText="1"/>
    </xf>
    <xf numFmtId="0" fontId="16" fillId="4" borderId="55" xfId="0" applyFont="1" applyFill="1" applyBorder="1" applyAlignment="1">
      <alignment horizontal="right" vertical="center" wrapText="1"/>
    </xf>
    <xf numFmtId="168" fontId="16" fillId="9" borderId="8" xfId="1" applyNumberFormat="1" applyFont="1" applyFill="1" applyBorder="1" applyAlignment="1" applyProtection="1">
      <alignment horizontal="right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168" fontId="16" fillId="20" borderId="5" xfId="0" applyNumberFormat="1" applyFont="1" applyFill="1" applyBorder="1" applyAlignment="1">
      <alignment horizontal="left" vertical="center" wrapText="1"/>
    </xf>
    <xf numFmtId="168" fontId="16" fillId="20" borderId="6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68" fontId="16" fillId="4" borderId="8" xfId="1" applyNumberFormat="1" applyFont="1" applyFill="1" applyBorder="1" applyAlignment="1" applyProtection="1">
      <alignment horizontal="right" vertical="center" wrapText="1"/>
    </xf>
    <xf numFmtId="168" fontId="15" fillId="20" borderId="5" xfId="0" applyNumberFormat="1" applyFont="1" applyFill="1" applyBorder="1" applyAlignment="1">
      <alignment horizontal="center" vertical="center" wrapText="1"/>
    </xf>
    <xf numFmtId="0" fontId="15" fillId="20" borderId="6" xfId="0" applyFont="1" applyFill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center" vertical="center" wrapText="1"/>
    </xf>
    <xf numFmtId="6" fontId="15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18" borderId="45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166" fontId="0" fillId="0" borderId="10" xfId="0" applyNumberFormat="1" applyBorder="1" applyAlignment="1" applyProtection="1">
      <alignment vertical="center" wrapText="1"/>
      <protection locked="0"/>
    </xf>
    <xf numFmtId="168" fontId="3" fillId="16" borderId="54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168" fontId="0" fillId="16" borderId="54" xfId="1" applyNumberFormat="1" applyFont="1" applyFill="1" applyBorder="1" applyAlignment="1" applyProtection="1">
      <alignment horizontal="center" vertical="center" wrapText="1"/>
      <protection locked="0"/>
    </xf>
    <xf numFmtId="168" fontId="0" fillId="4" borderId="5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168" fontId="15" fillId="14" borderId="6" xfId="1" applyNumberFormat="1" applyFont="1" applyFill="1" applyBorder="1" applyAlignment="1" applyProtection="1">
      <alignment horizontal="right" vertical="center" wrapText="1"/>
      <protection locked="0"/>
    </xf>
    <xf numFmtId="168" fontId="15" fillId="9" borderId="6" xfId="1" applyNumberFormat="1" applyFont="1" applyFill="1" applyBorder="1" applyAlignment="1" applyProtection="1">
      <alignment horizontal="right" vertical="center" wrapText="1"/>
      <protection locked="0"/>
    </xf>
    <xf numFmtId="168" fontId="14" fillId="9" borderId="6" xfId="1" applyNumberFormat="1" applyFont="1" applyFill="1" applyBorder="1" applyAlignment="1" applyProtection="1">
      <alignment horizontal="right" vertical="center" wrapText="1"/>
      <protection locked="0"/>
    </xf>
    <xf numFmtId="168" fontId="14" fillId="9" borderId="6" xfId="1" applyNumberFormat="1" applyFont="1" applyFill="1" applyBorder="1" applyAlignment="1" applyProtection="1">
      <alignment horizontal="justify" vertical="center" wrapText="1"/>
    </xf>
    <xf numFmtId="0" fontId="1" fillId="0" borderId="0" xfId="4" applyFont="1"/>
    <xf numFmtId="9" fontId="2" fillId="0" borderId="0" xfId="4" applyNumberFormat="1"/>
    <xf numFmtId="168" fontId="3" fillId="4" borderId="53" xfId="0" applyNumberFormat="1" applyFont="1" applyFill="1" applyBorder="1" applyAlignment="1">
      <alignment vertical="center" wrapText="1"/>
    </xf>
    <xf numFmtId="0" fontId="12" fillId="22" borderId="14" xfId="0" applyFont="1" applyFill="1" applyBorder="1" applyAlignment="1">
      <alignment horizontal="center" vertical="center" wrapText="1"/>
    </xf>
    <xf numFmtId="44" fontId="12" fillId="22" borderId="39" xfId="0" applyNumberFormat="1" applyFont="1" applyFill="1" applyBorder="1" applyAlignment="1">
      <alignment horizontal="center" vertical="top" wrapText="1"/>
    </xf>
    <xf numFmtId="0" fontId="12" fillId="22" borderId="40" xfId="0" applyFont="1" applyFill="1" applyBorder="1" applyAlignment="1">
      <alignment horizontal="center" vertical="center" wrapText="1"/>
    </xf>
    <xf numFmtId="44" fontId="12" fillId="22" borderId="39" xfId="0" applyNumberFormat="1" applyFont="1" applyFill="1" applyBorder="1" applyAlignment="1">
      <alignment horizontal="center" vertical="center" wrapText="1"/>
    </xf>
    <xf numFmtId="0" fontId="12" fillId="22" borderId="43" xfId="0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13" xfId="0" applyNumberFormat="1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166" fontId="0" fillId="0" borderId="17" xfId="0" applyNumberFormat="1" applyBorder="1" applyAlignment="1" applyProtection="1">
      <alignment vertical="center" wrapText="1"/>
      <protection locked="0"/>
    </xf>
    <xf numFmtId="166" fontId="0" fillId="15" borderId="17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10" fontId="0" fillId="0" borderId="10" xfId="2" applyNumberFormat="1" applyFont="1" applyBorder="1" applyAlignment="1" applyProtection="1">
      <alignment horizontal="center" vertical="center" wrapText="1"/>
      <protection locked="0"/>
    </xf>
    <xf numFmtId="10" fontId="0" fillId="0" borderId="17" xfId="2" applyNumberFormat="1" applyFont="1" applyBorder="1" applyAlignment="1" applyProtection="1">
      <alignment horizontal="center" vertical="center" wrapText="1"/>
      <protection locked="0"/>
    </xf>
    <xf numFmtId="0" fontId="12" fillId="22" borderId="38" xfId="0" applyFont="1" applyFill="1" applyBorder="1" applyAlignment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left" vertical="center" wrapText="1"/>
      <protection locked="0"/>
    </xf>
    <xf numFmtId="0" fontId="9" fillId="20" borderId="46" xfId="0" applyFont="1" applyFill="1" applyBorder="1" applyAlignment="1">
      <alignment horizontal="right" vertical="center" wrapText="1"/>
    </xf>
    <xf numFmtId="0" fontId="9" fillId="18" borderId="46" xfId="0" applyFont="1" applyFill="1" applyBorder="1" applyAlignment="1">
      <alignment horizontal="right" vertical="center" wrapText="1"/>
    </xf>
    <xf numFmtId="0" fontId="10" fillId="0" borderId="42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2" fillId="22" borderId="50" xfId="0" applyFont="1" applyFill="1" applyBorder="1" applyAlignment="1">
      <alignment horizontal="center" vertical="center" wrapText="1"/>
    </xf>
    <xf numFmtId="6" fontId="9" fillId="8" borderId="24" xfId="0" applyNumberFormat="1" applyFont="1" applyFill="1" applyBorder="1" applyAlignment="1">
      <alignment horizontal="right" vertical="center"/>
    </xf>
    <xf numFmtId="6" fontId="9" fillId="11" borderId="26" xfId="0" applyNumberFormat="1" applyFont="1" applyFill="1" applyBorder="1" applyAlignment="1">
      <alignment horizontal="right" vertical="center" wrapText="1"/>
    </xf>
    <xf numFmtId="9" fontId="9" fillId="11" borderId="2" xfId="0" applyNumberFormat="1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left" vertical="center" wrapText="1"/>
    </xf>
    <xf numFmtId="0" fontId="16" fillId="12" borderId="19" xfId="0" applyFont="1" applyFill="1" applyBorder="1" applyAlignment="1">
      <alignment horizontal="left" vertical="center" wrapText="1"/>
    </xf>
    <xf numFmtId="0" fontId="16" fillId="11" borderId="41" xfId="0" applyFont="1" applyFill="1" applyBorder="1" applyAlignment="1">
      <alignment horizontal="right" vertical="center" wrapText="1"/>
    </xf>
    <xf numFmtId="168" fontId="16" fillId="11" borderId="6" xfId="1" applyNumberFormat="1" applyFont="1" applyFill="1" applyBorder="1" applyAlignment="1" applyProtection="1">
      <alignment horizontal="right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left" vertical="center" wrapText="1"/>
    </xf>
    <xf numFmtId="0" fontId="12" fillId="22" borderId="13" xfId="0" applyFont="1" applyFill="1" applyBorder="1" applyAlignment="1">
      <alignment horizontal="left" vertical="center" wrapText="1"/>
    </xf>
    <xf numFmtId="0" fontId="12" fillId="22" borderId="4" xfId="0" applyFont="1" applyFill="1" applyBorder="1" applyAlignment="1">
      <alignment horizontal="left" vertical="center" wrapText="1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37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>
      <alignment horizontal="left" vertical="center" wrapText="1"/>
    </xf>
    <xf numFmtId="0" fontId="9" fillId="19" borderId="0" xfId="0" applyFont="1" applyFill="1" applyAlignment="1">
      <alignment horizontal="left" wrapText="1"/>
    </xf>
    <xf numFmtId="0" fontId="12" fillId="22" borderId="1" xfId="0" applyFont="1" applyFill="1" applyBorder="1" applyAlignment="1">
      <alignment horizontal="left" wrapText="1"/>
    </xf>
    <xf numFmtId="0" fontId="12" fillId="22" borderId="13" xfId="0" applyFont="1" applyFill="1" applyBorder="1" applyAlignment="1">
      <alignment horizontal="left" wrapText="1"/>
    </xf>
    <xf numFmtId="0" fontId="12" fillId="22" borderId="4" xfId="0" applyFont="1" applyFill="1" applyBorder="1" applyAlignment="1">
      <alignment horizontal="left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2" fillId="22" borderId="44" xfId="0" applyFont="1" applyFill="1" applyBorder="1" applyAlignment="1">
      <alignment horizontal="center" vertical="center" wrapText="1"/>
    </xf>
    <xf numFmtId="0" fontId="12" fillId="22" borderId="12" xfId="0" applyFont="1" applyFill="1" applyBorder="1" applyAlignment="1">
      <alignment horizontal="center" vertical="center" wrapText="1"/>
    </xf>
    <xf numFmtId="0" fontId="12" fillId="22" borderId="11" xfId="0" applyFont="1" applyFill="1" applyBorder="1" applyAlignment="1">
      <alignment horizontal="center" vertical="center" wrapText="1"/>
    </xf>
    <xf numFmtId="0" fontId="12" fillId="22" borderId="0" xfId="0" applyFont="1" applyFill="1" applyAlignment="1">
      <alignment horizontal="center" vertical="center" wrapText="1"/>
    </xf>
    <xf numFmtId="0" fontId="9" fillId="12" borderId="45" xfId="0" applyFont="1" applyFill="1" applyBorder="1" applyAlignment="1">
      <alignment horizontal="left" vertical="center" wrapText="1"/>
    </xf>
    <xf numFmtId="0" fontId="9" fillId="12" borderId="46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left" vertical="center" wrapText="1"/>
    </xf>
    <xf numFmtId="0" fontId="12" fillId="22" borderId="47" xfId="0" applyFont="1" applyFill="1" applyBorder="1" applyAlignment="1">
      <alignment horizontal="right" vertical="center" wrapText="1"/>
    </xf>
    <xf numFmtId="0" fontId="12" fillId="22" borderId="48" xfId="0" applyFont="1" applyFill="1" applyBorder="1" applyAlignment="1">
      <alignment horizontal="right" vertical="center" wrapText="1"/>
    </xf>
    <xf numFmtId="168" fontId="15" fillId="20" borderId="5" xfId="0" applyNumberFormat="1" applyFont="1" applyFill="1" applyBorder="1" applyAlignment="1">
      <alignment horizontal="left" vertical="center" wrapText="1"/>
    </xf>
    <xf numFmtId="0" fontId="15" fillId="20" borderId="6" xfId="0" applyFont="1" applyFill="1" applyBorder="1" applyAlignment="1">
      <alignment horizontal="left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13" fillId="17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8" fontId="16" fillId="20" borderId="5" xfId="1" applyNumberFormat="1" applyFont="1" applyFill="1" applyBorder="1" applyAlignment="1" applyProtection="1">
      <alignment horizontal="left" vertical="center" wrapText="1"/>
    </xf>
    <xf numFmtId="168" fontId="16" fillId="20" borderId="6" xfId="1" applyNumberFormat="1" applyFont="1" applyFill="1" applyBorder="1" applyAlignment="1" applyProtection="1">
      <alignment horizontal="left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17" borderId="14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right" vertical="center" wrapText="1"/>
    </xf>
    <xf numFmtId="49" fontId="3" fillId="4" borderId="13" xfId="0" applyNumberFormat="1" applyFont="1" applyFill="1" applyBorder="1" applyAlignment="1">
      <alignment horizontal="right" vertical="center" wrapText="1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166" fontId="3" fillId="0" borderId="47" xfId="0" applyNumberFormat="1" applyFont="1" applyBorder="1" applyAlignment="1">
      <alignment horizontal="center" vertical="center" wrapText="1"/>
    </xf>
    <xf numFmtId="166" fontId="3" fillId="0" borderId="53" xfId="0" applyNumberFormat="1" applyFont="1" applyBorder="1" applyAlignment="1">
      <alignment horizontal="center" vertical="center" wrapText="1"/>
    </xf>
    <xf numFmtId="168" fontId="3" fillId="0" borderId="45" xfId="1" applyNumberFormat="1" applyFont="1" applyFill="1" applyBorder="1" applyAlignment="1" applyProtection="1">
      <alignment horizontal="center" vertical="center" wrapText="1"/>
      <protection locked="0"/>
    </xf>
    <xf numFmtId="168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8" fillId="18" borderId="1" xfId="0" applyFont="1" applyFill="1" applyBorder="1" applyAlignment="1">
      <alignment horizontal="center" vertical="center" wrapText="1"/>
    </xf>
    <xf numFmtId="0" fontId="18" fillId="18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2" fillId="22" borderId="49" xfId="0" applyFont="1" applyFill="1" applyBorder="1" applyAlignment="1">
      <alignment horizontal="center" vertical="center" wrapText="1"/>
    </xf>
    <xf numFmtId="0" fontId="12" fillId="22" borderId="34" xfId="0" applyFont="1" applyFill="1" applyBorder="1" applyAlignment="1">
      <alignment horizontal="center" vertical="center" wrapText="1"/>
    </xf>
    <xf numFmtId="0" fontId="12" fillId="22" borderId="35" xfId="0" applyFont="1" applyFill="1" applyBorder="1" applyAlignment="1">
      <alignment horizontal="center" vertical="center" wrapText="1"/>
    </xf>
    <xf numFmtId="0" fontId="12" fillId="22" borderId="37" xfId="0" applyFont="1" applyFill="1" applyBorder="1" applyAlignment="1">
      <alignment horizontal="center" vertical="center" wrapText="1"/>
    </xf>
  </cellXfs>
  <cellStyles count="5">
    <cellStyle name="Monétaire" xfId="1" builtinId="4"/>
    <cellStyle name="Monétaire 2" xfId="3" xr:uid="{498AB096-BB42-4A69-AA6A-A66868C68C0E}"/>
    <cellStyle name="Normal" xfId="0" builtinId="0"/>
    <cellStyle name="Normal 2" xfId="4" xr:uid="{A500823E-DFD3-4FF8-86C4-0643563E00C9}"/>
    <cellStyle name="Pourcentage" xfId="2" builtinId="5"/>
  </cellStyles>
  <dxfs count="1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fgColor theme="0"/>
          <bgColor rgb="FFFF7171"/>
        </patternFill>
      </fill>
    </dxf>
    <dxf>
      <fill>
        <patternFill>
          <bgColor rgb="FFADDB7B"/>
        </patternFill>
      </fill>
    </dxf>
    <dxf>
      <fill>
        <patternFill>
          <bgColor rgb="FFFF7171"/>
        </patternFill>
      </fill>
    </dxf>
    <dxf>
      <fill>
        <patternFill>
          <bgColor rgb="FFADDB7B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005DA1"/>
      <color rgb="FFF1F0E7"/>
      <color rgb="FFDCE6F1"/>
      <color rgb="FF000000"/>
      <color rgb="FFADDB7B"/>
      <color rgb="FFD8E4BC"/>
      <color rgb="FFFF7171"/>
      <color rgb="FFFFDB69"/>
      <color rgb="FFFF3300"/>
      <color rgb="FFFFD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47625</xdr:rowOff>
    </xdr:from>
    <xdr:to>
      <xdr:col>2</xdr:col>
      <xdr:colOff>1222375</xdr:colOff>
      <xdr:row>0</xdr:row>
      <xdr:rowOff>850265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A66B4CDA-9BB0-495B-8735-A610144A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" y="47625"/>
          <a:ext cx="1639570" cy="802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</xdr:colOff>
      <xdr:row>0</xdr:row>
      <xdr:rowOff>57150</xdr:rowOff>
    </xdr:from>
    <xdr:to>
      <xdr:col>2</xdr:col>
      <xdr:colOff>1250950</xdr:colOff>
      <xdr:row>0</xdr:row>
      <xdr:rowOff>859790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D73CAB67-BE40-4DF0-BDD8-B324809A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57150"/>
          <a:ext cx="1639570" cy="802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AF49-628C-4546-8EC2-88A9ECBEC649}">
  <dimension ref="A1:H42"/>
  <sheetViews>
    <sheetView showGridLines="0" showZeros="0" tabSelected="1" zoomScale="90" zoomScaleNormal="90" zoomScaleSheetLayoutView="100" workbookViewId="0">
      <selection activeCell="J37" sqref="J37"/>
    </sheetView>
  </sheetViews>
  <sheetFormatPr baseColWidth="10" defaultColWidth="9.140625" defaultRowHeight="14.25" x14ac:dyDescent="0.25"/>
  <cols>
    <col min="1" max="1" width="3.7109375" style="93" customWidth="1"/>
    <col min="2" max="2" width="6.7109375" style="69" customWidth="1"/>
    <col min="3" max="3" width="38.28515625" style="69" customWidth="1"/>
    <col min="4" max="4" width="17.7109375" style="72" customWidth="1"/>
    <col min="5" max="5" width="40.7109375" style="69" customWidth="1"/>
    <col min="6" max="6" width="17.7109375" style="73" customWidth="1"/>
    <col min="7" max="7" width="9.140625" style="69"/>
    <col min="8" max="8" width="12.42578125" style="69" bestFit="1" customWidth="1"/>
    <col min="9" max="16384" width="9.140625" style="69"/>
  </cols>
  <sheetData>
    <row r="1" spans="1:8" ht="69" customHeight="1" thickBot="1" x14ac:dyDescent="0.3">
      <c r="B1" s="70"/>
      <c r="C1" s="71"/>
      <c r="D1" s="244"/>
      <c r="E1" s="244"/>
      <c r="F1" s="245"/>
    </row>
    <row r="2" spans="1:8" s="74" customFormat="1" ht="15.75" thickBot="1" x14ac:dyDescent="0.3">
      <c r="A2" s="80"/>
      <c r="B2" s="75"/>
      <c r="C2" s="75"/>
      <c r="D2" s="75"/>
      <c r="E2" s="76"/>
      <c r="F2" s="77"/>
    </row>
    <row r="3" spans="1:8" s="74" customFormat="1" ht="15.75" customHeight="1" thickBot="1" x14ac:dyDescent="0.3">
      <c r="A3" s="80"/>
      <c r="B3" s="246" t="s">
        <v>38</v>
      </c>
      <c r="C3" s="247"/>
      <c r="D3" s="248"/>
      <c r="E3" s="78"/>
      <c r="F3" s="77"/>
    </row>
    <row r="4" spans="1:8" s="74" customFormat="1" ht="15" customHeight="1" thickBot="1" x14ac:dyDescent="0.3">
      <c r="A4" s="80"/>
      <c r="B4" s="249"/>
      <c r="C4" s="250"/>
      <c r="D4" s="251"/>
      <c r="E4" s="79" t="s">
        <v>39</v>
      </c>
      <c r="F4" s="132">
        <v>0.5</v>
      </c>
    </row>
    <row r="5" spans="1:8" s="74" customFormat="1" ht="15.95" customHeight="1" thickBot="1" x14ac:dyDescent="0.3">
      <c r="A5" s="80"/>
      <c r="B5" s="80"/>
      <c r="C5" s="80"/>
      <c r="D5" s="81"/>
      <c r="E5" s="82"/>
      <c r="F5" s="82"/>
    </row>
    <row r="6" spans="1:8" s="74" customFormat="1" ht="15" customHeight="1" thickBot="1" x14ac:dyDescent="0.3">
      <c r="A6" s="80"/>
      <c r="B6" s="246" t="s">
        <v>10</v>
      </c>
      <c r="C6" s="247"/>
      <c r="D6" s="247"/>
      <c r="E6" s="247"/>
      <c r="F6" s="248"/>
    </row>
    <row r="7" spans="1:8" s="74" customFormat="1" ht="15.75" customHeight="1" thickBot="1" x14ac:dyDescent="0.3">
      <c r="A7" s="80"/>
      <c r="B7" s="252"/>
      <c r="C7" s="253"/>
      <c r="D7" s="253"/>
      <c r="E7" s="253"/>
      <c r="F7" s="254"/>
    </row>
    <row r="8" spans="1:8" s="74" customFormat="1" ht="15.75" customHeight="1" thickBot="1" x14ac:dyDescent="0.3">
      <c r="A8" s="80"/>
      <c r="B8" s="78"/>
      <c r="D8" s="83"/>
      <c r="E8" s="84"/>
      <c r="F8" s="85"/>
    </row>
    <row r="9" spans="1:8" s="74" customFormat="1" ht="30.75" customHeight="1" x14ac:dyDescent="0.25">
      <c r="A9" s="80"/>
      <c r="B9" s="212" t="s">
        <v>40</v>
      </c>
      <c r="C9" s="229" t="s">
        <v>128</v>
      </c>
      <c r="D9" s="213" t="s">
        <v>41</v>
      </c>
      <c r="E9" s="214" t="s">
        <v>42</v>
      </c>
      <c r="F9" s="215" t="s">
        <v>126</v>
      </c>
    </row>
    <row r="10" spans="1:8" s="74" customFormat="1" ht="30.75" customHeight="1" x14ac:dyDescent="0.25">
      <c r="A10" s="80">
        <v>1</v>
      </c>
      <c r="B10" s="60"/>
      <c r="C10" s="231"/>
      <c r="D10" s="105"/>
      <c r="E10" s="86">
        <f>B4</f>
        <v>0</v>
      </c>
      <c r="F10" s="67">
        <f>((D37-F17-F12-F16))</f>
        <v>0</v>
      </c>
      <c r="H10" s="87"/>
    </row>
    <row r="11" spans="1:8" s="74" customFormat="1" ht="15" customHeight="1" x14ac:dyDescent="0.2">
      <c r="A11" s="80">
        <v>2</v>
      </c>
      <c r="B11" s="60"/>
      <c r="C11" s="234"/>
      <c r="D11" s="61"/>
      <c r="E11" s="240" t="s">
        <v>115</v>
      </c>
      <c r="F11" s="241"/>
      <c r="H11" s="87"/>
    </row>
    <row r="12" spans="1:8" s="74" customFormat="1" ht="15" x14ac:dyDescent="0.25">
      <c r="A12" s="80">
        <v>3</v>
      </c>
      <c r="B12" s="60"/>
      <c r="C12" s="231"/>
      <c r="D12" s="61"/>
      <c r="E12" s="62"/>
      <c r="F12" s="63"/>
      <c r="G12" s="74">
        <v>26</v>
      </c>
    </row>
    <row r="13" spans="1:8" s="74" customFormat="1" ht="15" x14ac:dyDescent="0.25">
      <c r="A13" s="80">
        <v>4</v>
      </c>
      <c r="B13" s="60"/>
      <c r="C13" s="230"/>
      <c r="D13" s="61"/>
      <c r="E13" s="62"/>
      <c r="F13" s="63"/>
      <c r="G13" s="74">
        <v>27</v>
      </c>
    </row>
    <row r="14" spans="1:8" s="74" customFormat="1" ht="15" x14ac:dyDescent="0.25">
      <c r="A14" s="80">
        <v>5</v>
      </c>
      <c r="B14" s="60"/>
      <c r="C14" s="230"/>
      <c r="D14" s="61"/>
      <c r="E14" s="62"/>
      <c r="F14" s="63"/>
      <c r="G14" s="74">
        <v>28</v>
      </c>
    </row>
    <row r="15" spans="1:8" s="74" customFormat="1" ht="15" x14ac:dyDescent="0.25">
      <c r="A15" s="80"/>
      <c r="B15" s="60"/>
      <c r="C15" s="230"/>
      <c r="D15" s="61"/>
      <c r="E15" s="62"/>
      <c r="F15" s="63"/>
      <c r="G15" s="74">
        <v>29</v>
      </c>
    </row>
    <row r="16" spans="1:8" s="74" customFormat="1" ht="15" x14ac:dyDescent="0.25">
      <c r="A16" s="80">
        <v>6</v>
      </c>
      <c r="B16" s="60"/>
      <c r="C16" s="230"/>
      <c r="D16" s="61"/>
      <c r="E16" s="62"/>
      <c r="F16" s="63"/>
      <c r="G16" s="74">
        <v>30</v>
      </c>
    </row>
    <row r="17" spans="1:6" s="74" customFormat="1" ht="14.25" customHeight="1" x14ac:dyDescent="0.25">
      <c r="A17" s="80">
        <v>7</v>
      </c>
      <c r="B17" s="60"/>
      <c r="C17" s="230"/>
      <c r="D17" s="61"/>
      <c r="E17" s="242" t="s">
        <v>34</v>
      </c>
      <c r="F17" s="243">
        <f>MAX(MIN(20000,(D37-F12-F16)*F4),0)</f>
        <v>0</v>
      </c>
    </row>
    <row r="18" spans="1:6" s="74" customFormat="1" ht="15" customHeight="1" x14ac:dyDescent="0.25">
      <c r="A18" s="80">
        <v>8</v>
      </c>
      <c r="B18" s="60"/>
      <c r="C18" s="230"/>
      <c r="D18" s="61"/>
      <c r="E18" s="242"/>
      <c r="F18" s="243"/>
    </row>
    <row r="19" spans="1:6" s="74" customFormat="1" ht="16.5" thickBot="1" x14ac:dyDescent="0.3">
      <c r="A19" s="80">
        <v>9</v>
      </c>
      <c r="B19" s="60"/>
      <c r="C19" s="230"/>
      <c r="D19" s="61"/>
      <c r="E19" s="216" t="s">
        <v>0</v>
      </c>
      <c r="F19" s="154">
        <f>SUM(F10:F18)</f>
        <v>0</v>
      </c>
    </row>
    <row r="20" spans="1:6" s="74" customFormat="1" ht="15.75" thickBot="1" x14ac:dyDescent="0.3">
      <c r="A20" s="80">
        <v>10</v>
      </c>
      <c r="B20" s="60"/>
      <c r="C20" s="230"/>
      <c r="D20" s="61"/>
    </row>
    <row r="21" spans="1:6" s="74" customFormat="1" ht="15" customHeight="1" x14ac:dyDescent="0.25">
      <c r="A21" s="80">
        <v>11</v>
      </c>
      <c r="B21" s="60"/>
      <c r="C21" s="231"/>
      <c r="D21" s="61"/>
      <c r="E21" s="263" t="s">
        <v>130</v>
      </c>
      <c r="F21" s="264"/>
    </row>
    <row r="22" spans="1:6" s="74" customFormat="1" ht="15" customHeight="1" x14ac:dyDescent="0.25">
      <c r="A22" s="80">
        <v>12</v>
      </c>
      <c r="B22" s="60"/>
      <c r="C22" s="231"/>
      <c r="D22" s="105"/>
      <c r="E22" s="265"/>
      <c r="F22" s="266"/>
    </row>
    <row r="23" spans="1:6" s="74" customFormat="1" ht="15.75" customHeight="1" x14ac:dyDescent="0.25">
      <c r="A23" s="80">
        <v>13</v>
      </c>
      <c r="B23" s="60"/>
      <c r="C23" s="231"/>
      <c r="D23" s="61"/>
      <c r="E23" s="265"/>
      <c r="F23" s="266"/>
    </row>
    <row r="24" spans="1:6" s="74" customFormat="1" ht="15" x14ac:dyDescent="0.25">
      <c r="A24" s="80">
        <v>14</v>
      </c>
      <c r="B24" s="60"/>
      <c r="C24" s="231"/>
      <c r="D24" s="61"/>
      <c r="E24" s="265"/>
      <c r="F24" s="266"/>
    </row>
    <row r="25" spans="1:6" s="74" customFormat="1" ht="15" x14ac:dyDescent="0.25">
      <c r="A25" s="80">
        <v>15</v>
      </c>
      <c r="B25" s="60"/>
      <c r="C25" s="231"/>
      <c r="D25" s="61"/>
    </row>
    <row r="26" spans="1:6" s="74" customFormat="1" ht="14.85" customHeight="1" x14ac:dyDescent="0.25">
      <c r="A26" s="80">
        <v>16</v>
      </c>
      <c r="B26" s="60"/>
      <c r="C26" s="231"/>
      <c r="D26" s="61"/>
    </row>
    <row r="27" spans="1:6" s="74" customFormat="1" ht="14.85" customHeight="1" x14ac:dyDescent="0.25">
      <c r="A27" s="80">
        <v>17</v>
      </c>
      <c r="B27" s="60"/>
      <c r="C27" s="231"/>
      <c r="D27" s="63"/>
    </row>
    <row r="28" spans="1:6" s="74" customFormat="1" ht="14.85" customHeight="1" x14ac:dyDescent="0.25">
      <c r="A28" s="80">
        <v>18</v>
      </c>
      <c r="B28" s="193"/>
      <c r="C28" s="231"/>
      <c r="D28" s="63"/>
    </row>
    <row r="29" spans="1:6" s="74" customFormat="1" ht="14.85" customHeight="1" x14ac:dyDescent="0.25">
      <c r="A29" s="80"/>
      <c r="B29" s="267" t="s">
        <v>107</v>
      </c>
      <c r="C29" s="268"/>
      <c r="D29" s="269"/>
      <c r="E29" s="88"/>
      <c r="F29" s="68"/>
    </row>
    <row r="30" spans="1:6" s="74" customFormat="1" ht="14.85" customHeight="1" x14ac:dyDescent="0.25">
      <c r="A30" s="80">
        <v>19</v>
      </c>
      <c r="B30" s="60"/>
      <c r="C30" s="231"/>
      <c r="D30" s="63"/>
      <c r="E30" s="88"/>
      <c r="F30" s="68"/>
    </row>
    <row r="31" spans="1:6" s="74" customFormat="1" ht="14.85" customHeight="1" x14ac:dyDescent="0.25">
      <c r="A31" s="80">
        <v>20</v>
      </c>
      <c r="B31" s="60"/>
      <c r="C31" s="230"/>
      <c r="D31" s="63"/>
      <c r="E31" s="88"/>
      <c r="F31" s="68"/>
    </row>
    <row r="32" spans="1:6" s="74" customFormat="1" ht="14.85" customHeight="1" x14ac:dyDescent="0.25">
      <c r="A32" s="80">
        <v>21</v>
      </c>
      <c r="B32" s="60"/>
      <c r="C32" s="230"/>
      <c r="D32" s="63"/>
      <c r="E32" s="88"/>
      <c r="F32" s="68"/>
    </row>
    <row r="33" spans="1:6" s="74" customFormat="1" ht="14.85" customHeight="1" x14ac:dyDescent="0.25">
      <c r="A33" s="80">
        <v>22</v>
      </c>
      <c r="B33" s="60"/>
      <c r="C33" s="230"/>
      <c r="D33" s="63"/>
      <c r="E33" s="88"/>
      <c r="F33" s="68"/>
    </row>
    <row r="34" spans="1:6" s="74" customFormat="1" ht="14.85" customHeight="1" x14ac:dyDescent="0.25">
      <c r="A34" s="80">
        <v>23</v>
      </c>
      <c r="B34" s="60"/>
      <c r="C34" s="230"/>
      <c r="D34" s="63"/>
      <c r="E34" s="88"/>
      <c r="F34" s="68"/>
    </row>
    <row r="35" spans="1:6" s="74" customFormat="1" ht="14.85" customHeight="1" x14ac:dyDescent="0.25">
      <c r="A35" s="80">
        <v>24</v>
      </c>
      <c r="B35" s="194"/>
      <c r="C35" s="233" t="s">
        <v>108</v>
      </c>
      <c r="D35" s="63"/>
      <c r="E35" s="88"/>
      <c r="F35" s="68"/>
    </row>
    <row r="36" spans="1:6" s="74" customFormat="1" ht="14.85" customHeight="1" x14ac:dyDescent="0.25">
      <c r="A36" s="80">
        <v>25</v>
      </c>
      <c r="B36" s="128"/>
      <c r="C36" s="232" t="s">
        <v>109</v>
      </c>
      <c r="D36" s="63"/>
      <c r="F36" s="89"/>
    </row>
    <row r="37" spans="1:6" s="74" customFormat="1" ht="20.100000000000001" customHeight="1" thickBot="1" x14ac:dyDescent="0.3">
      <c r="A37" s="80"/>
      <c r="B37" s="270" t="s">
        <v>0</v>
      </c>
      <c r="C37" s="271"/>
      <c r="D37" s="154">
        <f>SUM(D10:D36)</f>
        <v>0</v>
      </c>
      <c r="F37" s="89"/>
    </row>
    <row r="38" spans="1:6" s="74" customFormat="1" ht="13.5" customHeight="1" thickBot="1" x14ac:dyDescent="0.3">
      <c r="A38" s="80"/>
      <c r="C38" s="256"/>
      <c r="D38" s="256"/>
      <c r="E38" s="256"/>
      <c r="F38" s="256"/>
    </row>
    <row r="39" spans="1:6" s="74" customFormat="1" ht="15.75" customHeight="1" thickBot="1" x14ac:dyDescent="0.3">
      <c r="A39" s="80"/>
      <c r="B39" s="257" t="s">
        <v>43</v>
      </c>
      <c r="C39" s="258"/>
      <c r="D39" s="258"/>
      <c r="E39" s="258"/>
      <c r="F39" s="259"/>
    </row>
    <row r="40" spans="1:6" s="74" customFormat="1" ht="126" customHeight="1" thickBot="1" x14ac:dyDescent="0.3">
      <c r="A40" s="80"/>
      <c r="B40" s="260"/>
      <c r="C40" s="261"/>
      <c r="D40" s="261"/>
      <c r="E40" s="261"/>
      <c r="F40" s="262"/>
    </row>
    <row r="41" spans="1:6" s="74" customFormat="1" ht="18" customHeight="1" x14ac:dyDescent="0.25">
      <c r="A41" s="80"/>
      <c r="B41" s="255" t="s">
        <v>134</v>
      </c>
      <c r="C41" s="255"/>
      <c r="D41" s="80"/>
      <c r="E41" s="80"/>
      <c r="F41" s="80"/>
    </row>
    <row r="42" spans="1:6" s="74" customFormat="1" ht="15" x14ac:dyDescent="0.25">
      <c r="A42" s="80"/>
      <c r="D42" s="90"/>
      <c r="F42" s="89"/>
    </row>
  </sheetData>
  <sheetProtection sheet="1" objects="1" scenarios="1"/>
  <mergeCells count="15">
    <mergeCell ref="B41:C41"/>
    <mergeCell ref="C38:F38"/>
    <mergeCell ref="B39:F39"/>
    <mergeCell ref="B40:F40"/>
    <mergeCell ref="E21:F24"/>
    <mergeCell ref="B29:D29"/>
    <mergeCell ref="B37:C37"/>
    <mergeCell ref="E11:F11"/>
    <mergeCell ref="E17:E18"/>
    <mergeCell ref="F17:F18"/>
    <mergeCell ref="D1:F1"/>
    <mergeCell ref="B3:D3"/>
    <mergeCell ref="B4:D4"/>
    <mergeCell ref="B6:F6"/>
    <mergeCell ref="B7:F7"/>
  </mergeCells>
  <conditionalFormatting sqref="D37">
    <cfRule type="cellIs" dxfId="9" priority="3" operator="equal">
      <formula>$F$19</formula>
    </cfRule>
  </conditionalFormatting>
  <conditionalFormatting sqref="F19">
    <cfRule type="cellIs" dxfId="8" priority="1" operator="greaterThan">
      <formula>$D$37</formula>
    </cfRule>
    <cfRule type="cellIs" dxfId="7" priority="2" operator="equal">
      <formula>$D$37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électionnez un élément de projet dans la liste" xr:uid="{90CAFFC6-CD66-436A-BC07-D25C68EA790F}">
          <x14:formula1>
            <xm:f>'Liste - Volet A'!$A$2:$A$37</xm:f>
          </x14:formula1>
          <xm:sqref>C10 C12:C28</xm:sqref>
        </x14:dataValidation>
        <x14:dataValidation type="list" errorStyle="warning" allowBlank="1" showInputMessage="1" showErrorMessage="1" error="Sélectionnez un élément de projet dans la liste" prompt="Sélectionnez un élément de projet dans la liste" xr:uid="{7C89113F-9EC4-4E6F-9EE7-94FDAB88FAAF}">
          <x14:formula1>
            <xm:f>'Liste - Volet A'!$A$2:$A$38</xm:f>
          </x14:formula1>
          <xm:sqref>C11</xm:sqref>
        </x14:dataValidation>
        <x14:dataValidation type="list" allowBlank="1" showInputMessage="1" showErrorMessage="1" xr:uid="{176ED233-9798-4136-890E-E28F342AC5D6}">
          <x14:formula1>
            <xm:f>'Liste - Volet A'!$D$2:$D$3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8A56-9053-4391-8182-1AF8390E29A1}">
  <dimension ref="A1:D37"/>
  <sheetViews>
    <sheetView showZeros="0" workbookViewId="0">
      <selection activeCell="D2" sqref="D2"/>
    </sheetView>
  </sheetViews>
  <sheetFormatPr baseColWidth="10" defaultRowHeight="15" x14ac:dyDescent="0.2"/>
  <cols>
    <col min="1" max="1" width="50.28515625" style="103" customWidth="1"/>
    <col min="2" max="16384" width="11.42578125" style="66"/>
  </cols>
  <sheetData>
    <row r="1" spans="1:4" ht="15.75" x14ac:dyDescent="0.25">
      <c r="A1" s="102" t="s">
        <v>55</v>
      </c>
      <c r="D1" s="209" t="s">
        <v>125</v>
      </c>
    </row>
    <row r="2" spans="1:4" x14ac:dyDescent="0.2">
      <c r="A2" s="103" t="s">
        <v>57</v>
      </c>
      <c r="D2" s="210">
        <v>0.5</v>
      </c>
    </row>
    <row r="3" spans="1:4" x14ac:dyDescent="0.2">
      <c r="A3" s="103" t="s">
        <v>58</v>
      </c>
      <c r="D3" s="210">
        <v>0.75</v>
      </c>
    </row>
    <row r="4" spans="1:4" x14ac:dyDescent="0.2">
      <c r="A4" s="103" t="s">
        <v>59</v>
      </c>
    </row>
    <row r="5" spans="1:4" x14ac:dyDescent="0.2">
      <c r="A5" s="103" t="s">
        <v>60</v>
      </c>
    </row>
    <row r="6" spans="1:4" x14ac:dyDescent="0.2">
      <c r="A6" s="103" t="s">
        <v>61</v>
      </c>
    </row>
    <row r="7" spans="1:4" x14ac:dyDescent="0.2">
      <c r="A7" s="103" t="s">
        <v>62</v>
      </c>
    </row>
    <row r="8" spans="1:4" x14ac:dyDescent="0.2">
      <c r="A8" s="103" t="s">
        <v>63</v>
      </c>
    </row>
    <row r="9" spans="1:4" x14ac:dyDescent="0.2">
      <c r="A9" s="103" t="s">
        <v>64</v>
      </c>
    </row>
    <row r="10" spans="1:4" x14ac:dyDescent="0.2">
      <c r="A10" s="103" t="s">
        <v>65</v>
      </c>
    </row>
    <row r="11" spans="1:4" x14ac:dyDescent="0.2">
      <c r="A11" s="103" t="s">
        <v>66</v>
      </c>
    </row>
    <row r="12" spans="1:4" x14ac:dyDescent="0.2">
      <c r="A12" s="103" t="s">
        <v>67</v>
      </c>
    </row>
    <row r="13" spans="1:4" x14ac:dyDescent="0.2">
      <c r="A13" s="103" t="s">
        <v>68</v>
      </c>
    </row>
    <row r="14" spans="1:4" x14ac:dyDescent="0.2">
      <c r="A14" s="103" t="s">
        <v>129</v>
      </c>
    </row>
    <row r="15" spans="1:4" x14ac:dyDescent="0.2">
      <c r="A15" s="103" t="s">
        <v>69</v>
      </c>
    </row>
    <row r="16" spans="1:4" x14ac:dyDescent="0.2">
      <c r="A16" s="103" t="s">
        <v>70</v>
      </c>
    </row>
    <row r="17" spans="1:1" x14ac:dyDescent="0.2">
      <c r="A17" s="103" t="s">
        <v>71</v>
      </c>
    </row>
    <row r="18" spans="1:1" x14ac:dyDescent="0.2">
      <c r="A18" s="103" t="s">
        <v>72</v>
      </c>
    </row>
    <row r="19" spans="1:1" x14ac:dyDescent="0.2">
      <c r="A19" s="103" t="s">
        <v>73</v>
      </c>
    </row>
    <row r="20" spans="1:1" x14ac:dyDescent="0.2">
      <c r="A20" s="103" t="s">
        <v>91</v>
      </c>
    </row>
    <row r="21" spans="1:1" x14ac:dyDescent="0.2">
      <c r="A21" s="103" t="s">
        <v>74</v>
      </c>
    </row>
    <row r="22" spans="1:1" x14ac:dyDescent="0.2">
      <c r="A22" s="103" t="s">
        <v>75</v>
      </c>
    </row>
    <row r="23" spans="1:1" x14ac:dyDescent="0.2">
      <c r="A23" s="103" t="s">
        <v>76</v>
      </c>
    </row>
    <row r="24" spans="1:1" x14ac:dyDescent="0.2">
      <c r="A24" s="103" t="s">
        <v>77</v>
      </c>
    </row>
    <row r="25" spans="1:1" x14ac:dyDescent="0.2">
      <c r="A25" s="103" t="s">
        <v>78</v>
      </c>
    </row>
    <row r="26" spans="1:1" x14ac:dyDescent="0.2">
      <c r="A26" s="103" t="s">
        <v>79</v>
      </c>
    </row>
    <row r="27" spans="1:1" x14ac:dyDescent="0.2">
      <c r="A27" s="103" t="s">
        <v>80</v>
      </c>
    </row>
    <row r="28" spans="1:1" x14ac:dyDescent="0.2">
      <c r="A28" s="103" t="s">
        <v>81</v>
      </c>
    </row>
    <row r="29" spans="1:1" x14ac:dyDescent="0.2">
      <c r="A29" s="103" t="s">
        <v>82</v>
      </c>
    </row>
    <row r="30" spans="1:1" x14ac:dyDescent="0.2">
      <c r="A30" s="103" t="s">
        <v>83</v>
      </c>
    </row>
    <row r="31" spans="1:1" x14ac:dyDescent="0.2">
      <c r="A31" s="103" t="s">
        <v>84</v>
      </c>
    </row>
    <row r="32" spans="1:1" x14ac:dyDescent="0.2">
      <c r="A32" s="103" t="s">
        <v>85</v>
      </c>
    </row>
    <row r="33" spans="1:1" x14ac:dyDescent="0.2">
      <c r="A33" s="103" t="s">
        <v>86</v>
      </c>
    </row>
    <row r="34" spans="1:1" x14ac:dyDescent="0.2">
      <c r="A34" s="103" t="s">
        <v>87</v>
      </c>
    </row>
    <row r="35" spans="1:1" x14ac:dyDescent="0.2">
      <c r="A35" s="103" t="s">
        <v>88</v>
      </c>
    </row>
    <row r="36" spans="1:1" x14ac:dyDescent="0.2">
      <c r="A36" s="103" t="s">
        <v>89</v>
      </c>
    </row>
    <row r="37" spans="1:1" x14ac:dyDescent="0.2">
      <c r="A37" s="103" t="s">
        <v>90</v>
      </c>
    </row>
  </sheetData>
  <sheetProtection sheet="1" objects="1" scenarios="1"/>
  <autoFilter ref="A1:A35" xr:uid="{AB1BCFC3-F363-4BB5-8BCC-C2F624F32FFD}">
    <sortState xmlns:xlrd2="http://schemas.microsoft.com/office/spreadsheetml/2017/richdata2" ref="A2:A37">
      <sortCondition ref="A1:A3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2"/>
  <sheetViews>
    <sheetView showGridLines="0" showZeros="0" zoomScale="70" zoomScaleNormal="70" workbookViewId="0">
      <selection activeCell="P6" sqref="P6"/>
    </sheetView>
  </sheetViews>
  <sheetFormatPr baseColWidth="10" defaultColWidth="9.140625" defaultRowHeight="15" x14ac:dyDescent="0.25"/>
  <cols>
    <col min="1" max="1" width="3.85546875" style="143" customWidth="1"/>
    <col min="2" max="2" width="40.7109375" style="9" customWidth="1"/>
    <col min="3" max="4" width="18.7109375" style="9" customWidth="1"/>
    <col min="5" max="5" width="30.7109375" style="9" customWidth="1"/>
    <col min="6" max="7" width="18.7109375" style="9" customWidth="1"/>
    <col min="8" max="8" width="30.7109375" style="9" customWidth="1"/>
    <col min="9" max="9" width="15.7109375" style="127" customWidth="1"/>
    <col min="10" max="10" width="6.28515625" style="127" customWidth="1"/>
    <col min="11" max="11" width="3.85546875" style="143" customWidth="1"/>
    <col min="12" max="12" width="40.7109375" style="9" customWidth="1"/>
    <col min="13" max="14" width="18.7109375" style="9" customWidth="1"/>
    <col min="15" max="15" width="30.7109375" style="9" customWidth="1"/>
    <col min="16" max="17" width="18.7109375" style="9" customWidth="1"/>
    <col min="18" max="18" width="30.7109375" style="9" customWidth="1"/>
    <col min="19" max="19" width="15.7109375" style="9" customWidth="1"/>
    <col min="20" max="21" width="9.140625" style="9" customWidth="1"/>
    <col min="22" max="16384" width="9.140625" style="9"/>
  </cols>
  <sheetData>
    <row r="1" spans="1:18" ht="30" customHeight="1" x14ac:dyDescent="0.25">
      <c r="B1" s="56" t="s">
        <v>110</v>
      </c>
      <c r="C1" s="290">
        <f>'MONTAGE FINANCIER - VOLET B'!B4</f>
        <v>0</v>
      </c>
      <c r="D1" s="290"/>
      <c r="E1" s="290"/>
      <c r="F1" s="290"/>
    </row>
    <row r="2" spans="1:18" ht="30.75" customHeight="1" x14ac:dyDescent="0.25">
      <c r="B2" s="55" t="s">
        <v>111</v>
      </c>
      <c r="C2" s="291">
        <f>'MONTAGE FINANCIER - VOLET A'!B7</f>
        <v>0</v>
      </c>
      <c r="D2" s="291"/>
      <c r="E2" s="291"/>
      <c r="F2" s="291"/>
    </row>
    <row r="3" spans="1:18" ht="30.75" customHeight="1" x14ac:dyDescent="0.25">
      <c r="B3" s="55" t="s">
        <v>112</v>
      </c>
      <c r="C3" s="291">
        <f>'MONTAGE FINANCIER - VOLET B'!B7</f>
        <v>0</v>
      </c>
      <c r="D3" s="291"/>
      <c r="E3" s="291"/>
      <c r="F3" s="291"/>
      <c r="G3" s="1"/>
      <c r="H3" s="1"/>
    </row>
    <row r="4" spans="1:18" ht="30.75" customHeight="1" x14ac:dyDescent="0.25">
      <c r="B4" s="55" t="s">
        <v>27</v>
      </c>
      <c r="C4" s="292"/>
      <c r="D4" s="292"/>
      <c r="E4" s="292"/>
      <c r="F4" s="292"/>
      <c r="G4" s="1"/>
      <c r="H4" s="1"/>
    </row>
    <row r="5" spans="1:18" ht="16.5" thickBot="1" x14ac:dyDescent="0.3">
      <c r="B5" s="20"/>
      <c r="C5" s="20"/>
      <c r="D5" s="20"/>
      <c r="E5" s="20"/>
      <c r="F5" s="20"/>
      <c r="G5" s="56"/>
      <c r="L5" s="20"/>
    </row>
    <row r="6" spans="1:18" ht="16.5" thickBot="1" x14ac:dyDescent="0.3">
      <c r="B6" s="285" t="s">
        <v>105</v>
      </c>
      <c r="C6" s="286"/>
      <c r="D6" s="287"/>
      <c r="E6" s="49" t="s">
        <v>5</v>
      </c>
      <c r="F6" s="239">
        <f>'MONTAGE FINANCIER - VOLET A'!F4</f>
        <v>0.5</v>
      </c>
      <c r="L6" s="280" t="s">
        <v>104</v>
      </c>
      <c r="M6" s="281"/>
      <c r="N6" s="282"/>
      <c r="O6" s="4" t="s">
        <v>5</v>
      </c>
      <c r="P6" s="239">
        <f>'MONTAGE FINANCIER - VOLET B'!F4</f>
        <v>0.5</v>
      </c>
    </row>
    <row r="7" spans="1:18" ht="47.25" x14ac:dyDescent="0.25">
      <c r="B7" s="48" t="s">
        <v>16</v>
      </c>
      <c r="C7" s="107" t="s">
        <v>18</v>
      </c>
      <c r="D7" s="178" t="s">
        <v>12</v>
      </c>
      <c r="E7" s="288" t="s">
        <v>15</v>
      </c>
      <c r="F7" s="289"/>
      <c r="G7" s="50" t="s">
        <v>21</v>
      </c>
      <c r="H7" s="6"/>
      <c r="I7" s="134"/>
      <c r="J7" s="134"/>
      <c r="K7" s="144"/>
      <c r="L7" s="5" t="s">
        <v>16</v>
      </c>
      <c r="M7" s="106" t="s">
        <v>18</v>
      </c>
      <c r="N7" s="178" t="s">
        <v>12</v>
      </c>
      <c r="O7" s="278" t="s">
        <v>15</v>
      </c>
      <c r="P7" s="279"/>
      <c r="Q7" s="152" t="s">
        <v>22</v>
      </c>
      <c r="R7" s="6"/>
    </row>
    <row r="8" spans="1:18" ht="32.25" thickBot="1" x14ac:dyDescent="0.3">
      <c r="A8" s="143">
        <v>1</v>
      </c>
      <c r="B8" s="120">
        <f>'MONTAGE FINANCIER - VOLET A'!C10</f>
        <v>0</v>
      </c>
      <c r="C8" s="121">
        <f>'MONTAGE FINANCIER - VOLET A'!D10</f>
        <v>0</v>
      </c>
      <c r="D8" s="205"/>
      <c r="E8" s="183" t="s">
        <v>26</v>
      </c>
      <c r="F8" s="147">
        <f>MAX(ROUNDUP(MIN(20000,(D33-(SUM(F11:F15)))*F6),0),0)</f>
        <v>0</v>
      </c>
      <c r="G8" s="109">
        <f>F8</f>
        <v>0</v>
      </c>
      <c r="K8" s="143">
        <v>1</v>
      </c>
      <c r="L8" s="148">
        <f>'MONTAGE FINANCIER - VOLET B'!C10</f>
        <v>0</v>
      </c>
      <c r="M8" s="122">
        <f>'MONTAGE FINANCIER - VOLET B'!D10</f>
        <v>0</v>
      </c>
      <c r="N8" s="206"/>
      <c r="O8" s="183" t="s">
        <v>26</v>
      </c>
      <c r="P8" s="147">
        <f>ROUNDUP((MIN(5000,(N33-(SUM(P11:P15)))*(P6))),0)</f>
        <v>0</v>
      </c>
      <c r="Q8" s="109">
        <f>P8</f>
        <v>0</v>
      </c>
    </row>
    <row r="9" spans="1:18" ht="47.25" customHeight="1" x14ac:dyDescent="0.25">
      <c r="A9" s="143">
        <v>2</v>
      </c>
      <c r="B9" s="120">
        <f>'MONTAGE FINANCIER - VOLET A'!C11</f>
        <v>0</v>
      </c>
      <c r="C9" s="121">
        <f>'MONTAGE FINANCIER - VOLET A'!D11</f>
        <v>0</v>
      </c>
      <c r="D9" s="205"/>
      <c r="E9" s="183">
        <f>C1</f>
        <v>0</v>
      </c>
      <c r="F9" s="147">
        <f>C33-(SUM(F8,F11:F15))</f>
        <v>0</v>
      </c>
      <c r="G9" s="131"/>
      <c r="K9" s="143">
        <v>2</v>
      </c>
      <c r="L9" s="148">
        <f>'MONTAGE FINANCIER - VOLET B'!C11</f>
        <v>0</v>
      </c>
      <c r="M9" s="122">
        <f>'MONTAGE FINANCIER - VOLET B'!D11</f>
        <v>0</v>
      </c>
      <c r="N9" s="206"/>
      <c r="O9" s="183">
        <f>C1</f>
        <v>0</v>
      </c>
      <c r="P9" s="147">
        <f>M33-(SUM(P8,P11:P15))</f>
        <v>0</v>
      </c>
      <c r="Q9" s="131"/>
    </row>
    <row r="10" spans="1:18" ht="15.75" x14ac:dyDescent="0.25">
      <c r="A10" s="143">
        <v>3</v>
      </c>
      <c r="B10" s="120">
        <f>'MONTAGE FINANCIER - VOLET A'!C12</f>
        <v>0</v>
      </c>
      <c r="C10" s="121">
        <f>'MONTAGE FINANCIER - VOLET A'!D12</f>
        <v>0</v>
      </c>
      <c r="D10" s="205"/>
      <c r="E10" s="283" t="str">
        <f>'MONTAGE FINANCIER - VOLET A'!E11</f>
        <v>Autres partenaires</v>
      </c>
      <c r="F10" s="284"/>
      <c r="G10" s="127"/>
      <c r="K10" s="143">
        <v>3</v>
      </c>
      <c r="L10" s="148">
        <f>'MONTAGE FINANCIER - VOLET B'!C12</f>
        <v>0</v>
      </c>
      <c r="M10" s="122">
        <f>'MONTAGE FINANCIER - VOLET B'!D12</f>
        <v>0</v>
      </c>
      <c r="N10" s="207"/>
      <c r="O10" s="272" t="str">
        <f>E10</f>
        <v>Autres partenaires</v>
      </c>
      <c r="P10" s="273"/>
      <c r="Q10" s="127"/>
    </row>
    <row r="11" spans="1:18" x14ac:dyDescent="0.25">
      <c r="A11" s="143">
        <v>4</v>
      </c>
      <c r="B11" s="120">
        <f>'MONTAGE FINANCIER - VOLET A'!C13</f>
        <v>0</v>
      </c>
      <c r="C11" s="121">
        <f>'MONTAGE FINANCIER - VOLET A'!D13</f>
        <v>0</v>
      </c>
      <c r="D11" s="205"/>
      <c r="E11" s="192">
        <f>'MONTAGE FINANCIER - VOLET A'!E12</f>
        <v>0</v>
      </c>
      <c r="F11" s="7">
        <f>'MONTAGE FINANCIER - VOLET A'!F12</f>
        <v>0</v>
      </c>
      <c r="G11" s="127">
        <v>26</v>
      </c>
      <c r="K11" s="143">
        <v>4</v>
      </c>
      <c r="L11" s="148">
        <f>'MONTAGE FINANCIER - VOLET B'!C13</f>
        <v>0</v>
      </c>
      <c r="M11" s="122">
        <f>'MONTAGE FINANCIER - VOLET B'!D13</f>
        <v>0</v>
      </c>
      <c r="N11" s="207"/>
      <c r="O11" s="192">
        <f>'MONTAGE FINANCIER - VOLET B'!E12</f>
        <v>0</v>
      </c>
      <c r="P11" s="7">
        <f>'MONTAGE FINANCIER - VOLET B'!F12</f>
        <v>0</v>
      </c>
      <c r="Q11" s="127">
        <v>26</v>
      </c>
    </row>
    <row r="12" spans="1:18" x14ac:dyDescent="0.25">
      <c r="A12" s="143">
        <v>5</v>
      </c>
      <c r="B12" s="120">
        <f>'MONTAGE FINANCIER - VOLET A'!C14</f>
        <v>0</v>
      </c>
      <c r="C12" s="121">
        <f>'MONTAGE FINANCIER - VOLET A'!D14</f>
        <v>0</v>
      </c>
      <c r="D12" s="205"/>
      <c r="E12" s="192">
        <f>'MONTAGE FINANCIER - VOLET A'!E13</f>
        <v>0</v>
      </c>
      <c r="F12" s="7">
        <f>'MONTAGE FINANCIER - VOLET A'!F13</f>
        <v>0</v>
      </c>
      <c r="G12" s="127">
        <v>27</v>
      </c>
      <c r="K12" s="143">
        <v>5</v>
      </c>
      <c r="L12" s="148">
        <f>'MONTAGE FINANCIER - VOLET B'!C14</f>
        <v>0</v>
      </c>
      <c r="M12" s="122">
        <f>'MONTAGE FINANCIER - VOLET B'!D14</f>
        <v>0</v>
      </c>
      <c r="N12" s="206"/>
      <c r="O12" s="192">
        <f>'MONTAGE FINANCIER - VOLET B'!E13</f>
        <v>0</v>
      </c>
      <c r="P12" s="7">
        <f>'MONTAGE FINANCIER - VOLET B'!F13</f>
        <v>0</v>
      </c>
      <c r="Q12" s="127">
        <v>27</v>
      </c>
    </row>
    <row r="13" spans="1:18" x14ac:dyDescent="0.25">
      <c r="A13" s="143">
        <v>6</v>
      </c>
      <c r="B13" s="120">
        <f>'MONTAGE FINANCIER - VOLET A'!C15</f>
        <v>0</v>
      </c>
      <c r="C13" s="121">
        <f>'MONTAGE FINANCIER - VOLET A'!D15</f>
        <v>0</v>
      </c>
      <c r="D13" s="205"/>
      <c r="E13" s="192">
        <f>'MONTAGE FINANCIER - VOLET A'!E14</f>
        <v>0</v>
      </c>
      <c r="F13" s="7">
        <f>'MONTAGE FINANCIER - VOLET A'!F14</f>
        <v>0</v>
      </c>
      <c r="G13" s="127">
        <v>28</v>
      </c>
      <c r="K13" s="143">
        <v>6</v>
      </c>
      <c r="L13" s="148">
        <f>'MONTAGE FINANCIER - VOLET B'!C15</f>
        <v>0</v>
      </c>
      <c r="M13" s="122">
        <f>'MONTAGE FINANCIER - VOLET B'!D15</f>
        <v>0</v>
      </c>
      <c r="N13" s="207"/>
      <c r="O13" s="192">
        <f>'MONTAGE FINANCIER - VOLET B'!E14</f>
        <v>0</v>
      </c>
      <c r="P13" s="7">
        <f>'MONTAGE FINANCIER - VOLET B'!F14</f>
        <v>0</v>
      </c>
      <c r="Q13" s="127">
        <v>28</v>
      </c>
    </row>
    <row r="14" spans="1:18" x14ac:dyDescent="0.25">
      <c r="A14" s="143">
        <v>7</v>
      </c>
      <c r="B14" s="120">
        <f>'MONTAGE FINANCIER - VOLET A'!C16</f>
        <v>0</v>
      </c>
      <c r="C14" s="121">
        <f>'MONTAGE FINANCIER - VOLET A'!D16</f>
        <v>0</v>
      </c>
      <c r="D14" s="205"/>
      <c r="E14" s="192">
        <f>'MONTAGE FINANCIER - VOLET A'!E15</f>
        <v>0</v>
      </c>
      <c r="F14" s="7">
        <f>'MONTAGE FINANCIER - VOLET A'!F15</f>
        <v>0</v>
      </c>
      <c r="G14" s="127">
        <v>29</v>
      </c>
      <c r="K14" s="143">
        <v>7</v>
      </c>
      <c r="L14" s="148">
        <f>'MONTAGE FINANCIER - VOLET B'!C16</f>
        <v>0</v>
      </c>
      <c r="M14" s="122">
        <f>'MONTAGE FINANCIER - VOLET B'!D16</f>
        <v>0</v>
      </c>
      <c r="N14" s="207"/>
      <c r="O14" s="192">
        <f>'MONTAGE FINANCIER - VOLET B'!E15</f>
        <v>0</v>
      </c>
      <c r="P14" s="7">
        <f>'MONTAGE FINANCIER - VOLET B'!F15</f>
        <v>0</v>
      </c>
      <c r="Q14" s="127">
        <v>29</v>
      </c>
    </row>
    <row r="15" spans="1:18" x14ac:dyDescent="0.25">
      <c r="A15" s="143">
        <v>8</v>
      </c>
      <c r="B15" s="120">
        <f>'MONTAGE FINANCIER - VOLET A'!C17</f>
        <v>0</v>
      </c>
      <c r="C15" s="121">
        <f>'MONTAGE FINANCIER - VOLET A'!D17</f>
        <v>0</v>
      </c>
      <c r="D15" s="205"/>
      <c r="E15" s="192">
        <f>'MONTAGE FINANCIER - VOLET A'!E16</f>
        <v>0</v>
      </c>
      <c r="F15" s="7">
        <f>'MONTAGE FINANCIER - VOLET A'!F16</f>
        <v>0</v>
      </c>
      <c r="G15" s="127">
        <v>30</v>
      </c>
      <c r="K15" s="143">
        <v>8</v>
      </c>
      <c r="L15" s="148">
        <f>'MONTAGE FINANCIER - VOLET B'!C17</f>
        <v>0</v>
      </c>
      <c r="M15" s="122">
        <f>'MONTAGE FINANCIER - VOLET B'!D17</f>
        <v>0</v>
      </c>
      <c r="N15" s="206"/>
      <c r="O15" s="192">
        <f>'MONTAGE FINANCIER - VOLET B'!E16</f>
        <v>0</v>
      </c>
      <c r="P15" s="7">
        <f>'MONTAGE FINANCIER - VOLET B'!F16</f>
        <v>0</v>
      </c>
      <c r="Q15" s="127">
        <v>30</v>
      </c>
    </row>
    <row r="16" spans="1:18" x14ac:dyDescent="0.25">
      <c r="A16" s="143">
        <v>9</v>
      </c>
      <c r="B16" s="120">
        <f>'MONTAGE FINANCIER - VOLET A'!C18</f>
        <v>0</v>
      </c>
      <c r="C16" s="121">
        <f>'MONTAGE FINANCIER - VOLET A'!D18</f>
        <v>0</v>
      </c>
      <c r="D16" s="205"/>
      <c r="E16" s="192"/>
      <c r="F16" s="7"/>
      <c r="G16" s="127"/>
      <c r="K16" s="143">
        <v>9</v>
      </c>
      <c r="L16" s="148">
        <f>'MONTAGE FINANCIER - VOLET B'!C18</f>
        <v>0</v>
      </c>
      <c r="M16" s="122">
        <f>'MONTAGE FINANCIER - VOLET B'!D18</f>
        <v>0</v>
      </c>
      <c r="N16" s="206"/>
      <c r="O16" s="192"/>
      <c r="P16" s="7"/>
      <c r="Q16" s="127"/>
    </row>
    <row r="17" spans="1:17" x14ac:dyDescent="0.25">
      <c r="A17" s="143">
        <v>10</v>
      </c>
      <c r="B17" s="120">
        <f>'MONTAGE FINANCIER - VOLET A'!C19</f>
        <v>0</v>
      </c>
      <c r="C17" s="121">
        <f>'MONTAGE FINANCIER - VOLET A'!D19</f>
        <v>0</v>
      </c>
      <c r="D17" s="205"/>
      <c r="E17" s="192"/>
      <c r="F17" s="7"/>
      <c r="G17" s="127"/>
      <c r="K17" s="143">
        <v>10</v>
      </c>
      <c r="L17" s="148">
        <f>'MONTAGE FINANCIER - VOLET B'!C19</f>
        <v>0</v>
      </c>
      <c r="M17" s="122">
        <f>'MONTAGE FINANCIER - VOLET B'!D19</f>
        <v>0</v>
      </c>
      <c r="N17" s="206"/>
      <c r="O17" s="192"/>
      <c r="P17" s="7"/>
      <c r="Q17" s="127"/>
    </row>
    <row r="18" spans="1:17" x14ac:dyDescent="0.25">
      <c r="A18" s="143">
        <v>11</v>
      </c>
      <c r="B18" s="120">
        <f>'MONTAGE FINANCIER - VOLET A'!C20</f>
        <v>0</v>
      </c>
      <c r="C18" s="121">
        <f>'MONTAGE FINANCIER - VOLET A'!D20</f>
        <v>0</v>
      </c>
      <c r="D18" s="205"/>
      <c r="E18" s="192"/>
      <c r="F18" s="7"/>
      <c r="G18" s="127"/>
      <c r="K18" s="143">
        <v>11</v>
      </c>
      <c r="L18" s="148">
        <f>'MONTAGE FINANCIER - VOLET B'!C20</f>
        <v>0</v>
      </c>
      <c r="M18" s="122">
        <f>'MONTAGE FINANCIER - VOLET B'!D20</f>
        <v>0</v>
      </c>
      <c r="N18" s="207"/>
      <c r="O18" s="192"/>
      <c r="P18" s="7"/>
      <c r="Q18" s="127"/>
    </row>
    <row r="19" spans="1:17" x14ac:dyDescent="0.25">
      <c r="A19" s="143">
        <v>12</v>
      </c>
      <c r="B19" s="120">
        <f>'MONTAGE FINANCIER - VOLET A'!C21</f>
        <v>0</v>
      </c>
      <c r="C19" s="121">
        <f>'MONTAGE FINANCIER - VOLET A'!D21</f>
        <v>0</v>
      </c>
      <c r="D19" s="205"/>
      <c r="E19" s="192"/>
      <c r="F19" s="7"/>
      <c r="G19" s="127"/>
      <c r="K19" s="143">
        <v>12</v>
      </c>
      <c r="L19" s="148">
        <f>'MONTAGE FINANCIER - VOLET B'!C21</f>
        <v>0</v>
      </c>
      <c r="M19" s="122">
        <f>'MONTAGE FINANCIER - VOLET B'!D21</f>
        <v>0</v>
      </c>
      <c r="N19" s="207"/>
      <c r="O19" s="192"/>
      <c r="P19" s="7"/>
      <c r="Q19" s="127"/>
    </row>
    <row r="20" spans="1:17" x14ac:dyDescent="0.25">
      <c r="A20" s="143">
        <v>13</v>
      </c>
      <c r="B20" s="120">
        <f>'MONTAGE FINANCIER - VOLET A'!C22</f>
        <v>0</v>
      </c>
      <c r="C20" s="121">
        <f>'MONTAGE FINANCIER - VOLET A'!D22</f>
        <v>0</v>
      </c>
      <c r="D20" s="205"/>
      <c r="E20" s="192"/>
      <c r="F20" s="7"/>
      <c r="G20" s="127"/>
      <c r="K20" s="143">
        <v>13</v>
      </c>
      <c r="L20" s="148">
        <f>'MONTAGE FINANCIER - VOLET B'!C22</f>
        <v>0</v>
      </c>
      <c r="M20" s="122">
        <f>'MONTAGE FINANCIER - VOLET B'!D22</f>
        <v>0</v>
      </c>
      <c r="N20" s="207"/>
      <c r="O20" s="192"/>
      <c r="P20" s="7"/>
      <c r="Q20" s="127"/>
    </row>
    <row r="21" spans="1:17" x14ac:dyDescent="0.25">
      <c r="A21" s="143">
        <v>14</v>
      </c>
      <c r="B21" s="120">
        <f>'MONTAGE FINANCIER - VOLET A'!C23</f>
        <v>0</v>
      </c>
      <c r="C21" s="121">
        <f>'MONTAGE FINANCIER - VOLET A'!D23</f>
        <v>0</v>
      </c>
      <c r="D21" s="205"/>
      <c r="E21" s="192"/>
      <c r="F21" s="7"/>
      <c r="G21" s="127"/>
      <c r="K21" s="143">
        <v>14</v>
      </c>
      <c r="L21" s="148">
        <f>'MONTAGE FINANCIER - VOLET B'!C23</f>
        <v>0</v>
      </c>
      <c r="M21" s="122">
        <f>'MONTAGE FINANCIER - VOLET B'!D23</f>
        <v>0</v>
      </c>
      <c r="N21" s="206"/>
      <c r="O21" s="192"/>
      <c r="P21" s="7"/>
      <c r="Q21" s="127"/>
    </row>
    <row r="22" spans="1:17" x14ac:dyDescent="0.25">
      <c r="A22" s="143">
        <v>15</v>
      </c>
      <c r="B22" s="120">
        <f>'MONTAGE FINANCIER - VOLET A'!C24</f>
        <v>0</v>
      </c>
      <c r="C22" s="121">
        <f>'MONTAGE FINANCIER - VOLET A'!D24</f>
        <v>0</v>
      </c>
      <c r="D22" s="205"/>
      <c r="E22" s="192"/>
      <c r="F22" s="7"/>
      <c r="G22" s="127"/>
      <c r="K22" s="143">
        <v>15</v>
      </c>
      <c r="L22" s="148">
        <f>'MONTAGE FINANCIER - VOLET B'!C24</f>
        <v>0</v>
      </c>
      <c r="M22" s="122">
        <f>'MONTAGE FINANCIER - VOLET B'!D24</f>
        <v>0</v>
      </c>
      <c r="N22" s="206"/>
      <c r="O22" s="192"/>
      <c r="P22" s="7"/>
      <c r="Q22" s="127"/>
    </row>
    <row r="23" spans="1:17" x14ac:dyDescent="0.25">
      <c r="A23" s="143">
        <v>16</v>
      </c>
      <c r="B23" s="120">
        <f>'MONTAGE FINANCIER - VOLET A'!C25</f>
        <v>0</v>
      </c>
      <c r="C23" s="121">
        <f>'MONTAGE FINANCIER - VOLET A'!D25</f>
        <v>0</v>
      </c>
      <c r="D23" s="205"/>
      <c r="E23" s="192"/>
      <c r="F23" s="7"/>
      <c r="G23" s="127"/>
      <c r="K23" s="143">
        <v>16</v>
      </c>
      <c r="L23" s="148">
        <f>'MONTAGE FINANCIER - VOLET B'!C25</f>
        <v>0</v>
      </c>
      <c r="M23" s="122">
        <f>'MONTAGE FINANCIER - VOLET B'!D25</f>
        <v>0</v>
      </c>
      <c r="N23" s="207"/>
      <c r="O23" s="192"/>
      <c r="P23" s="7"/>
      <c r="Q23" s="127"/>
    </row>
    <row r="24" spans="1:17" x14ac:dyDescent="0.25">
      <c r="A24" s="143">
        <v>17</v>
      </c>
      <c r="B24" s="120">
        <f>'MONTAGE FINANCIER - VOLET A'!C26</f>
        <v>0</v>
      </c>
      <c r="C24" s="121">
        <f>'MONTAGE FINANCIER - VOLET A'!D26</f>
        <v>0</v>
      </c>
      <c r="D24" s="205"/>
      <c r="E24" s="192"/>
      <c r="F24" s="7"/>
      <c r="G24" s="127"/>
      <c r="K24" s="143">
        <v>17</v>
      </c>
      <c r="L24" s="148">
        <f>'MONTAGE FINANCIER - VOLET B'!C26</f>
        <v>0</v>
      </c>
      <c r="M24" s="122">
        <f>'MONTAGE FINANCIER - VOLET B'!D26</f>
        <v>0</v>
      </c>
      <c r="N24" s="206"/>
      <c r="O24" s="192"/>
      <c r="P24" s="7"/>
      <c r="Q24" s="127"/>
    </row>
    <row r="25" spans="1:17" x14ac:dyDescent="0.25">
      <c r="A25" s="143">
        <v>18</v>
      </c>
      <c r="B25" s="120">
        <f>'MONTAGE FINANCIER - VOLET A'!C27</f>
        <v>0</v>
      </c>
      <c r="C25" s="121">
        <f>'MONTAGE FINANCIER - VOLET A'!D27</f>
        <v>0</v>
      </c>
      <c r="D25" s="205"/>
      <c r="E25" s="192"/>
      <c r="F25" s="7"/>
      <c r="G25" s="127"/>
      <c r="K25" s="143">
        <v>18</v>
      </c>
      <c r="L25" s="148">
        <f>'MONTAGE FINANCIER - VOLET B'!C27</f>
        <v>0</v>
      </c>
      <c r="M25" s="122">
        <f>'MONTAGE FINANCIER - VOLET B'!D27</f>
        <v>0</v>
      </c>
      <c r="N25" s="206"/>
      <c r="O25" s="192"/>
      <c r="P25" s="7"/>
      <c r="Q25" s="127"/>
    </row>
    <row r="26" spans="1:17" x14ac:dyDescent="0.25">
      <c r="A26" s="143">
        <v>19</v>
      </c>
      <c r="B26" s="120">
        <f>'MONTAGE FINANCIER - VOLET A'!C28</f>
        <v>0</v>
      </c>
      <c r="C26" s="121">
        <f>'MONTAGE FINANCIER - VOLET A'!D28</f>
        <v>0</v>
      </c>
      <c r="D26" s="205"/>
      <c r="E26" s="192"/>
      <c r="F26" s="7"/>
      <c r="G26" s="127"/>
      <c r="K26" s="143">
        <v>19</v>
      </c>
      <c r="L26" s="148">
        <f>'MONTAGE FINANCIER - VOLET B'!C28</f>
        <v>0</v>
      </c>
      <c r="M26" s="122">
        <f>'MONTAGE FINANCIER - VOLET B'!D28</f>
        <v>0</v>
      </c>
      <c r="N26" s="206"/>
      <c r="O26" s="192"/>
      <c r="P26" s="7"/>
      <c r="Q26" s="127"/>
    </row>
    <row r="27" spans="1:17" x14ac:dyDescent="0.25">
      <c r="A27" s="143">
        <v>20</v>
      </c>
      <c r="B27" s="120">
        <f>'MONTAGE FINANCIER - VOLET A'!C29</f>
        <v>0</v>
      </c>
      <c r="C27" s="121">
        <f>'MONTAGE FINANCIER - VOLET A'!D29</f>
        <v>0</v>
      </c>
      <c r="D27" s="205"/>
      <c r="E27" s="192"/>
      <c r="F27" s="7"/>
      <c r="G27" s="127"/>
      <c r="K27" s="143">
        <v>20</v>
      </c>
      <c r="L27" s="148">
        <f>'MONTAGE FINANCIER - VOLET B'!C29</f>
        <v>0</v>
      </c>
      <c r="M27" s="122">
        <f>'MONTAGE FINANCIER - VOLET B'!D29</f>
        <v>0</v>
      </c>
      <c r="N27" s="207"/>
      <c r="O27" s="192"/>
      <c r="P27" s="7"/>
      <c r="Q27" s="127"/>
    </row>
    <row r="28" spans="1:17" x14ac:dyDescent="0.25">
      <c r="A28" s="143">
        <v>21</v>
      </c>
      <c r="B28" s="120">
        <f>'MONTAGE FINANCIER - VOLET A'!C30</f>
        <v>0</v>
      </c>
      <c r="C28" s="121">
        <f>'MONTAGE FINANCIER - VOLET A'!D30</f>
        <v>0</v>
      </c>
      <c r="D28" s="205"/>
      <c r="E28" s="192"/>
      <c r="F28" s="7"/>
      <c r="G28" s="127"/>
      <c r="K28" s="143">
        <v>21</v>
      </c>
      <c r="L28" s="148">
        <f>'MONTAGE FINANCIER - VOLET B'!C32</f>
        <v>0</v>
      </c>
      <c r="M28" s="122">
        <f>'MONTAGE FINANCIER - VOLET B'!D32</f>
        <v>0</v>
      </c>
      <c r="N28" s="207"/>
      <c r="O28" s="192"/>
      <c r="P28" s="7"/>
      <c r="Q28" s="127"/>
    </row>
    <row r="29" spans="1:17" x14ac:dyDescent="0.25">
      <c r="A29" s="143">
        <v>22</v>
      </c>
      <c r="B29" s="120">
        <f>'MONTAGE FINANCIER - VOLET A'!C31</f>
        <v>0</v>
      </c>
      <c r="C29" s="121">
        <f>'MONTAGE FINANCIER - VOLET A'!D31</f>
        <v>0</v>
      </c>
      <c r="D29" s="205"/>
      <c r="E29" s="192"/>
      <c r="F29" s="7"/>
      <c r="G29" s="127"/>
      <c r="K29" s="143">
        <v>22</v>
      </c>
      <c r="L29" s="148">
        <f>'MONTAGE FINANCIER - VOLET B'!C33</f>
        <v>0</v>
      </c>
      <c r="M29" s="122">
        <f>'MONTAGE FINANCIER - VOLET B'!D33</f>
        <v>0</v>
      </c>
      <c r="N29" s="207"/>
      <c r="O29" s="192"/>
      <c r="P29" s="7"/>
      <c r="Q29" s="127"/>
    </row>
    <row r="30" spans="1:17" x14ac:dyDescent="0.25">
      <c r="A30" s="143">
        <v>23</v>
      </c>
      <c r="B30" s="120">
        <f>'MONTAGE FINANCIER - VOLET A'!C32</f>
        <v>0</v>
      </c>
      <c r="C30" s="121">
        <f>'MONTAGE FINANCIER - VOLET A'!D32</f>
        <v>0</v>
      </c>
      <c r="D30" s="205"/>
      <c r="E30" s="192"/>
      <c r="F30" s="7"/>
      <c r="G30" s="127"/>
      <c r="K30" s="143">
        <v>23</v>
      </c>
      <c r="L30" s="148">
        <f>'MONTAGE FINANCIER - VOLET B'!C34</f>
        <v>0</v>
      </c>
      <c r="M30" s="122">
        <f>'MONTAGE FINANCIER - VOLET B'!D34</f>
        <v>0</v>
      </c>
      <c r="N30" s="207"/>
      <c r="O30" s="192"/>
      <c r="P30" s="7"/>
      <c r="Q30" s="127"/>
    </row>
    <row r="31" spans="1:17" ht="15.75" x14ac:dyDescent="0.25">
      <c r="A31" s="143">
        <v>24</v>
      </c>
      <c r="B31" s="130" t="str">
        <f>'MONTAGE FINANCIER - VOLET A'!C35</f>
        <v>Frais de main d'œuvre</v>
      </c>
      <c r="C31" s="121">
        <f>'MONTAGE FINANCIER - VOLET A'!D35</f>
        <v>0</v>
      </c>
      <c r="D31" s="206"/>
      <c r="E31" s="192"/>
      <c r="F31" s="7"/>
      <c r="G31" s="127"/>
      <c r="K31" s="143">
        <v>24</v>
      </c>
      <c r="L31" s="148">
        <f>'MONTAGE FINANCIER - VOLET B'!C35</f>
        <v>0</v>
      </c>
      <c r="M31" s="122">
        <f>'MONTAGE FINANCIER - VOLET B'!D35</f>
        <v>0</v>
      </c>
      <c r="N31" s="206"/>
      <c r="O31" s="192"/>
      <c r="P31" s="7"/>
      <c r="Q31" s="127"/>
    </row>
    <row r="32" spans="1:17" ht="15.75" x14ac:dyDescent="0.25">
      <c r="A32" s="143">
        <v>25</v>
      </c>
      <c r="B32" s="130" t="str">
        <f>'MONTAGE FINANCIER - VOLET A'!C36</f>
        <v>(max. 5 %) Frais liés à la promotion</v>
      </c>
      <c r="C32" s="121">
        <f>'MONTAGE FINANCIER - VOLET A'!D36</f>
        <v>0</v>
      </c>
      <c r="D32" s="206">
        <f>MIN(((SUM(D8:D31))*5%),C32)</f>
        <v>0</v>
      </c>
      <c r="E32" s="148"/>
      <c r="F32" s="7"/>
      <c r="G32" s="127"/>
      <c r="K32" s="143">
        <v>25</v>
      </c>
      <c r="L32" s="148">
        <f>'MONTAGE FINANCIER - VOLET B'!C36</f>
        <v>0</v>
      </c>
      <c r="M32" s="122">
        <f>'MONTAGE FINANCIER - VOLET B'!D36</f>
        <v>0</v>
      </c>
      <c r="N32" s="206"/>
      <c r="O32" s="148"/>
      <c r="P32" s="7"/>
      <c r="Q32" s="127"/>
    </row>
    <row r="33" spans="1:19" ht="16.5" thickBot="1" x14ac:dyDescent="0.3">
      <c r="B33" s="191" t="s">
        <v>0</v>
      </c>
      <c r="C33" s="172">
        <f>SUM(C8:C32)</f>
        <v>0</v>
      </c>
      <c r="D33" s="181">
        <f>SUM(D8:D32)</f>
        <v>0</v>
      </c>
      <c r="E33" s="191" t="s">
        <v>0</v>
      </c>
      <c r="F33" s="188">
        <f>SUM(F8:F32)</f>
        <v>0</v>
      </c>
      <c r="L33" s="191" t="s">
        <v>0</v>
      </c>
      <c r="M33" s="172">
        <f>SUM(M8:M32)</f>
        <v>0</v>
      </c>
      <c r="N33" s="181">
        <f>SUM(N8:N32)</f>
        <v>0</v>
      </c>
      <c r="O33" s="191" t="s">
        <v>0</v>
      </c>
      <c r="P33" s="188">
        <f>SUM(P8:P32)</f>
        <v>0</v>
      </c>
    </row>
    <row r="34" spans="1:19" x14ac:dyDescent="0.25">
      <c r="B34" s="8" t="s">
        <v>25</v>
      </c>
    </row>
    <row r="35" spans="1:19" ht="15.75" thickBot="1" x14ac:dyDescent="0.3">
      <c r="B35" s="21"/>
    </row>
    <row r="36" spans="1:19" ht="31.5" x14ac:dyDescent="0.25">
      <c r="B36" s="51" t="s">
        <v>117</v>
      </c>
      <c r="C36" s="58" t="s">
        <v>11</v>
      </c>
      <c r="D36" s="52" t="s">
        <v>6</v>
      </c>
      <c r="L36" s="12" t="s">
        <v>116</v>
      </c>
      <c r="M36" s="57" t="s">
        <v>11</v>
      </c>
      <c r="N36" s="15" t="s">
        <v>6</v>
      </c>
    </row>
    <row r="37" spans="1:19" ht="15.75" x14ac:dyDescent="0.25">
      <c r="B37" s="135" t="s">
        <v>28</v>
      </c>
      <c r="C37" s="110">
        <f>G8</f>
        <v>0</v>
      </c>
      <c r="D37" s="22"/>
      <c r="G37" s="23"/>
      <c r="L37" s="135" t="s">
        <v>28</v>
      </c>
      <c r="M37" s="110">
        <f>Q8</f>
        <v>0</v>
      </c>
      <c r="N37" s="18"/>
    </row>
    <row r="38" spans="1:19" ht="15.75" x14ac:dyDescent="0.25">
      <c r="B38" s="136" t="s">
        <v>117</v>
      </c>
      <c r="C38" s="113">
        <f>ROUNDUP(G8*D38,)</f>
        <v>0</v>
      </c>
      <c r="D38" s="19">
        <v>0.5</v>
      </c>
      <c r="E38" s="16"/>
      <c r="L38" s="136" t="s">
        <v>117</v>
      </c>
      <c r="M38" s="111">
        <f>ROUNDUP(Q8*N38,)</f>
        <v>0</v>
      </c>
      <c r="N38" s="19">
        <v>0.5</v>
      </c>
    </row>
    <row r="39" spans="1:19" ht="16.5" customHeight="1" thickBot="1" x14ac:dyDescent="0.3">
      <c r="B39" s="137" t="s">
        <v>133</v>
      </c>
      <c r="C39" s="112">
        <f>C37-C38</f>
        <v>0</v>
      </c>
      <c r="D39" s="17"/>
      <c r="F39" s="24"/>
      <c r="L39" s="137" t="s">
        <v>14</v>
      </c>
      <c r="M39" s="112">
        <f>M37-M38</f>
        <v>0</v>
      </c>
      <c r="N39" s="17"/>
    </row>
    <row r="40" spans="1:19" ht="15.75" thickBot="1" x14ac:dyDescent="0.3"/>
    <row r="41" spans="1:19" ht="16.5" thickBot="1" x14ac:dyDescent="0.3">
      <c r="B41" s="49" t="s">
        <v>17</v>
      </c>
      <c r="H41" s="49" t="s">
        <v>5</v>
      </c>
      <c r="I41" s="239">
        <v>0.5</v>
      </c>
      <c r="J41" s="133"/>
      <c r="K41" s="145"/>
      <c r="L41" s="4" t="s">
        <v>17</v>
      </c>
      <c r="R41" s="4" t="s">
        <v>5</v>
      </c>
      <c r="S41" s="142">
        <f>P6</f>
        <v>0.5</v>
      </c>
    </row>
    <row r="42" spans="1:19" ht="47.25" x14ac:dyDescent="0.25">
      <c r="B42" s="51" t="s">
        <v>16</v>
      </c>
      <c r="C42" s="107" t="s">
        <v>18</v>
      </c>
      <c r="D42" s="182" t="str">
        <f>D7</f>
        <v>Dépenses admissibles (entente)</v>
      </c>
      <c r="E42" s="51" t="s">
        <v>113</v>
      </c>
      <c r="F42" s="58" t="s">
        <v>37</v>
      </c>
      <c r="G42" s="168" t="s">
        <v>114</v>
      </c>
      <c r="H42" s="274" t="s">
        <v>15</v>
      </c>
      <c r="I42" s="275"/>
      <c r="J42" s="74"/>
      <c r="K42" s="146"/>
      <c r="L42" s="12" t="s">
        <v>16</v>
      </c>
      <c r="M42" s="106" t="s">
        <v>18</v>
      </c>
      <c r="N42" s="178" t="str">
        <f>N7</f>
        <v>Dépenses admissibles (entente)</v>
      </c>
      <c r="O42" s="12" t="s">
        <v>113</v>
      </c>
      <c r="P42" s="57" t="s">
        <v>37</v>
      </c>
      <c r="Q42" s="168" t="s">
        <v>114</v>
      </c>
      <c r="R42" s="276" t="s">
        <v>15</v>
      </c>
      <c r="S42" s="277"/>
    </row>
    <row r="43" spans="1:19" ht="31.5" x14ac:dyDescent="0.25">
      <c r="A43" s="143">
        <v>1</v>
      </c>
      <c r="B43" s="129">
        <f>B8</f>
        <v>0</v>
      </c>
      <c r="C43" s="108">
        <f>C8</f>
        <v>0</v>
      </c>
      <c r="D43" s="208">
        <f>D8</f>
        <v>0</v>
      </c>
      <c r="E43" s="174">
        <f>'Compilation factures A'!B8</f>
        <v>0</v>
      </c>
      <c r="F43" s="153">
        <f>'Compilation factures A'!I8</f>
        <v>0</v>
      </c>
      <c r="G43" s="170">
        <f>'Compilation factures A'!J8</f>
        <v>0</v>
      </c>
      <c r="H43" s="183" t="str">
        <f>E8</f>
        <v>Aide financière - MELCCFP*</v>
      </c>
      <c r="I43" s="147">
        <f>MIN(ROUNDUP((G68-(SUM(I46:I50)))*I41,G8))</f>
        <v>0</v>
      </c>
      <c r="J43" s="88"/>
      <c r="K43" s="143">
        <v>1</v>
      </c>
      <c r="L43" s="129">
        <f>L8</f>
        <v>0</v>
      </c>
      <c r="M43" s="108">
        <f>M8</f>
        <v>0</v>
      </c>
      <c r="N43" s="179">
        <f>N8</f>
        <v>0</v>
      </c>
      <c r="O43" s="169">
        <f>'Compilation factures B'!B8</f>
        <v>0</v>
      </c>
      <c r="P43" s="108">
        <f>'Compilation factures B'!I8</f>
        <v>0</v>
      </c>
      <c r="Q43" s="170">
        <f>'Compilation factures B'!J8</f>
        <v>0</v>
      </c>
      <c r="R43" s="183" t="str">
        <f>O8</f>
        <v>Aide financière - MELCCFP*</v>
      </c>
      <c r="S43" s="147">
        <f>MIN(ROUNDUP(Q68*S41-(SUM(S46:S50)),Q8))</f>
        <v>0</v>
      </c>
    </row>
    <row r="44" spans="1:19" ht="31.5" customHeight="1" x14ac:dyDescent="0.25">
      <c r="A44" s="143">
        <v>2</v>
      </c>
      <c r="B44" s="129">
        <f t="shared" ref="B44:D44" si="0">B9</f>
        <v>0</v>
      </c>
      <c r="C44" s="108">
        <f t="shared" si="0"/>
        <v>0</v>
      </c>
      <c r="D44" s="208">
        <f t="shared" si="0"/>
        <v>0</v>
      </c>
      <c r="E44" s="174">
        <f>'Compilation factures A'!B9</f>
        <v>0</v>
      </c>
      <c r="F44" s="153">
        <f>'Compilation factures A'!I9</f>
        <v>0</v>
      </c>
      <c r="G44" s="170">
        <f>'Compilation factures A'!J9</f>
        <v>0</v>
      </c>
      <c r="H44" s="184">
        <f>E9</f>
        <v>0</v>
      </c>
      <c r="I44" s="147">
        <f>F68-(I43-(SUM(I46:I50)))</f>
        <v>0</v>
      </c>
      <c r="J44" s="88"/>
      <c r="K44" s="143">
        <v>2</v>
      </c>
      <c r="L44" s="129">
        <f t="shared" ref="L44:N44" si="1">L9</f>
        <v>0</v>
      </c>
      <c r="M44" s="108">
        <f t="shared" si="1"/>
        <v>0</v>
      </c>
      <c r="N44" s="179">
        <f t="shared" si="1"/>
        <v>0</v>
      </c>
      <c r="O44" s="169">
        <f>'Compilation factures B'!B9</f>
        <v>0</v>
      </c>
      <c r="P44" s="108">
        <f>'Compilation factures B'!I9</f>
        <v>0</v>
      </c>
      <c r="Q44" s="170">
        <f>'Compilation factures B'!J9</f>
        <v>0</v>
      </c>
      <c r="R44" s="184">
        <f>O9</f>
        <v>0</v>
      </c>
      <c r="S44" s="147">
        <f>P68-S43-(SUM(S46:S50))</f>
        <v>0</v>
      </c>
    </row>
    <row r="45" spans="1:19" ht="15.75" customHeight="1" x14ac:dyDescent="0.25">
      <c r="A45" s="143">
        <v>3</v>
      </c>
      <c r="B45" s="129">
        <f t="shared" ref="B45:D45" si="2">B10</f>
        <v>0</v>
      </c>
      <c r="C45" s="108">
        <f t="shared" si="2"/>
        <v>0</v>
      </c>
      <c r="D45" s="208">
        <f t="shared" si="2"/>
        <v>0</v>
      </c>
      <c r="E45" s="174">
        <f>'Compilation factures A'!B10</f>
        <v>0</v>
      </c>
      <c r="F45" s="153">
        <f>'Compilation factures A'!I10</f>
        <v>0</v>
      </c>
      <c r="G45" s="170">
        <f>'Compilation factures A'!J10</f>
        <v>0</v>
      </c>
      <c r="H45" s="185" t="str">
        <f>E10</f>
        <v>Autres partenaires</v>
      </c>
      <c r="I45" s="186"/>
      <c r="J45" s="88"/>
      <c r="K45" s="143">
        <v>3</v>
      </c>
      <c r="L45" s="129">
        <f t="shared" ref="L45:N45" si="3">L10</f>
        <v>0</v>
      </c>
      <c r="M45" s="108">
        <f t="shared" si="3"/>
        <v>0</v>
      </c>
      <c r="N45" s="179">
        <f t="shared" si="3"/>
        <v>0</v>
      </c>
      <c r="O45" s="169">
        <f>'Compilation factures B'!B10</f>
        <v>0</v>
      </c>
      <c r="P45" s="108">
        <f>'Compilation factures B'!I10</f>
        <v>0</v>
      </c>
      <c r="Q45" s="170">
        <f>'Compilation factures B'!J10</f>
        <v>0</v>
      </c>
      <c r="R45" s="189" t="str">
        <f>O10</f>
        <v>Autres partenaires</v>
      </c>
      <c r="S45" s="190"/>
    </row>
    <row r="46" spans="1:19" ht="15.75" x14ac:dyDescent="0.25">
      <c r="A46" s="143">
        <v>4</v>
      </c>
      <c r="B46" s="129">
        <f t="shared" ref="B46:D46" si="4">B11</f>
        <v>0</v>
      </c>
      <c r="C46" s="108">
        <f t="shared" si="4"/>
        <v>0</v>
      </c>
      <c r="D46" s="208">
        <f t="shared" si="4"/>
        <v>0</v>
      </c>
      <c r="E46" s="174">
        <f>'Compilation factures A'!B11</f>
        <v>0</v>
      </c>
      <c r="F46" s="153">
        <f>'Compilation factures A'!I11</f>
        <v>0</v>
      </c>
      <c r="G46" s="170">
        <f>'Compilation factures A'!J11</f>
        <v>0</v>
      </c>
      <c r="H46" s="148">
        <f>'Compilation factures A'!B71</f>
        <v>0</v>
      </c>
      <c r="I46" s="114">
        <f>'Compilation factures A'!C71</f>
        <v>0</v>
      </c>
      <c r="J46" s="88">
        <v>26</v>
      </c>
      <c r="K46" s="143">
        <v>4</v>
      </c>
      <c r="L46" s="129">
        <f t="shared" ref="L46:N46" si="5">L11</f>
        <v>0</v>
      </c>
      <c r="M46" s="108">
        <f t="shared" si="5"/>
        <v>0</v>
      </c>
      <c r="N46" s="179">
        <f t="shared" si="5"/>
        <v>0</v>
      </c>
      <c r="O46" s="169">
        <f>'Compilation factures B'!B11</f>
        <v>0</v>
      </c>
      <c r="P46" s="108">
        <f>'Compilation factures B'!I11</f>
        <v>0</v>
      </c>
      <c r="Q46" s="170">
        <f>'Compilation factures B'!J11</f>
        <v>0</v>
      </c>
      <c r="R46" s="148">
        <f>'Compilation factures B'!B45</f>
        <v>0</v>
      </c>
      <c r="S46" s="114">
        <f>'Compilation factures B'!I45</f>
        <v>0</v>
      </c>
    </row>
    <row r="47" spans="1:19" ht="15.75" x14ac:dyDescent="0.25">
      <c r="A47" s="143">
        <v>5</v>
      </c>
      <c r="B47" s="129">
        <f t="shared" ref="B47:D47" si="6">B12</f>
        <v>0</v>
      </c>
      <c r="C47" s="108">
        <f t="shared" si="6"/>
        <v>0</v>
      </c>
      <c r="D47" s="208">
        <f t="shared" si="6"/>
        <v>0</v>
      </c>
      <c r="E47" s="174">
        <f>'Compilation factures A'!B12</f>
        <v>0</v>
      </c>
      <c r="F47" s="153">
        <f>'Compilation factures A'!I12</f>
        <v>0</v>
      </c>
      <c r="G47" s="170">
        <f>'Compilation factures A'!J12</f>
        <v>0</v>
      </c>
      <c r="H47" s="148">
        <f>'Compilation factures A'!B72</f>
        <v>0</v>
      </c>
      <c r="I47" s="114">
        <f>'Compilation factures A'!C72</f>
        <v>0</v>
      </c>
      <c r="J47" s="88">
        <v>27</v>
      </c>
      <c r="K47" s="143">
        <v>5</v>
      </c>
      <c r="L47" s="129">
        <f t="shared" ref="L47:N47" si="7">L12</f>
        <v>0</v>
      </c>
      <c r="M47" s="108">
        <f t="shared" si="7"/>
        <v>0</v>
      </c>
      <c r="N47" s="179">
        <f t="shared" si="7"/>
        <v>0</v>
      </c>
      <c r="O47" s="169">
        <f>'Compilation factures B'!B12</f>
        <v>0</v>
      </c>
      <c r="P47" s="108">
        <f>'Compilation factures B'!I12</f>
        <v>0</v>
      </c>
      <c r="Q47" s="170">
        <f>'Compilation factures B'!J12</f>
        <v>0</v>
      </c>
      <c r="R47" s="148">
        <f>'Compilation factures B'!B46</f>
        <v>0</v>
      </c>
      <c r="S47" s="114">
        <f>'Compilation factures B'!I46</f>
        <v>0</v>
      </c>
    </row>
    <row r="48" spans="1:19" ht="15.75" x14ac:dyDescent="0.25">
      <c r="A48" s="143">
        <v>6</v>
      </c>
      <c r="B48" s="129">
        <f t="shared" ref="B48:D48" si="8">B13</f>
        <v>0</v>
      </c>
      <c r="C48" s="108">
        <f t="shared" si="8"/>
        <v>0</v>
      </c>
      <c r="D48" s="208">
        <f t="shared" si="8"/>
        <v>0</v>
      </c>
      <c r="E48" s="174">
        <f>'Compilation factures A'!B13</f>
        <v>0</v>
      </c>
      <c r="F48" s="153">
        <f>'Compilation factures A'!I13</f>
        <v>0</v>
      </c>
      <c r="G48" s="170">
        <f>'Compilation factures A'!J13</f>
        <v>0</v>
      </c>
      <c r="H48" s="148">
        <f>'Compilation factures A'!B73</f>
        <v>0</v>
      </c>
      <c r="I48" s="114">
        <f>'Compilation factures A'!C73</f>
        <v>0</v>
      </c>
      <c r="J48" s="88">
        <v>28</v>
      </c>
      <c r="K48" s="143">
        <v>6</v>
      </c>
      <c r="L48" s="129">
        <f t="shared" ref="L48:N48" si="9">L13</f>
        <v>0</v>
      </c>
      <c r="M48" s="108">
        <f t="shared" si="9"/>
        <v>0</v>
      </c>
      <c r="N48" s="179">
        <f t="shared" si="9"/>
        <v>0</v>
      </c>
      <c r="O48" s="169">
        <f>'Compilation factures B'!B13</f>
        <v>0</v>
      </c>
      <c r="P48" s="108">
        <f>'Compilation factures B'!I13</f>
        <v>0</v>
      </c>
      <c r="Q48" s="170">
        <f>'Compilation factures B'!J13</f>
        <v>0</v>
      </c>
      <c r="R48" s="148">
        <f>'Compilation factures B'!B47</f>
        <v>0</v>
      </c>
      <c r="S48" s="114">
        <f>'Compilation factures B'!I47</f>
        <v>0</v>
      </c>
    </row>
    <row r="49" spans="1:19" ht="15.75" x14ac:dyDescent="0.25">
      <c r="A49" s="143">
        <v>7</v>
      </c>
      <c r="B49" s="129">
        <f t="shared" ref="B49:D49" si="10">B14</f>
        <v>0</v>
      </c>
      <c r="C49" s="108">
        <f t="shared" si="10"/>
        <v>0</v>
      </c>
      <c r="D49" s="208">
        <f t="shared" si="10"/>
        <v>0</v>
      </c>
      <c r="E49" s="174">
        <f>'Compilation factures A'!B14</f>
        <v>0</v>
      </c>
      <c r="F49" s="153">
        <f>'Compilation factures A'!I14</f>
        <v>0</v>
      </c>
      <c r="G49" s="170">
        <f>'Compilation factures A'!J14</f>
        <v>0</v>
      </c>
      <c r="H49" s="148">
        <f>'Compilation factures A'!B74</f>
        <v>0</v>
      </c>
      <c r="I49" s="114">
        <f>'Compilation factures A'!C74</f>
        <v>0</v>
      </c>
      <c r="J49" s="88">
        <v>29</v>
      </c>
      <c r="K49" s="143">
        <v>7</v>
      </c>
      <c r="L49" s="129">
        <f t="shared" ref="L49:N49" si="11">L14</f>
        <v>0</v>
      </c>
      <c r="M49" s="108">
        <f t="shared" si="11"/>
        <v>0</v>
      </c>
      <c r="N49" s="179">
        <f t="shared" si="11"/>
        <v>0</v>
      </c>
      <c r="O49" s="169">
        <f>'Compilation factures B'!B14</f>
        <v>0</v>
      </c>
      <c r="P49" s="108">
        <f>'Compilation factures B'!I14</f>
        <v>0</v>
      </c>
      <c r="Q49" s="170">
        <f>'Compilation factures B'!J14</f>
        <v>0</v>
      </c>
      <c r="R49" s="148">
        <f>'Compilation factures B'!B48</f>
        <v>0</v>
      </c>
      <c r="S49" s="114">
        <f>'Compilation factures B'!I48</f>
        <v>0</v>
      </c>
    </row>
    <row r="50" spans="1:19" ht="15.75" x14ac:dyDescent="0.25">
      <c r="A50" s="143">
        <v>8</v>
      </c>
      <c r="B50" s="129">
        <f t="shared" ref="B50:D50" si="12">B15</f>
        <v>0</v>
      </c>
      <c r="C50" s="108">
        <f t="shared" si="12"/>
        <v>0</v>
      </c>
      <c r="D50" s="208">
        <f t="shared" si="12"/>
        <v>0</v>
      </c>
      <c r="E50" s="174">
        <f>'Compilation factures A'!B15</f>
        <v>0</v>
      </c>
      <c r="F50" s="153">
        <f>'Compilation factures A'!I15</f>
        <v>0</v>
      </c>
      <c r="G50" s="170">
        <f>'Compilation factures A'!J15</f>
        <v>0</v>
      </c>
      <c r="H50" s="148">
        <f>'Compilation factures A'!B75</f>
        <v>0</v>
      </c>
      <c r="I50" s="114">
        <f>'Compilation factures A'!C75</f>
        <v>0</v>
      </c>
      <c r="J50" s="88">
        <v>30</v>
      </c>
      <c r="K50" s="143">
        <v>8</v>
      </c>
      <c r="L50" s="129">
        <f t="shared" ref="L50:N50" si="13">L15</f>
        <v>0</v>
      </c>
      <c r="M50" s="108">
        <f t="shared" si="13"/>
        <v>0</v>
      </c>
      <c r="N50" s="179">
        <f t="shared" si="13"/>
        <v>0</v>
      </c>
      <c r="O50" s="169">
        <f>'Compilation factures B'!B15</f>
        <v>0</v>
      </c>
      <c r="P50" s="108">
        <f>'Compilation factures B'!I15</f>
        <v>0</v>
      </c>
      <c r="Q50" s="170">
        <f>'Compilation factures B'!J15</f>
        <v>0</v>
      </c>
      <c r="R50" s="148">
        <f>'Compilation factures B'!B49</f>
        <v>0</v>
      </c>
      <c r="S50" s="114">
        <f>'Compilation factures B'!I49</f>
        <v>0</v>
      </c>
    </row>
    <row r="51" spans="1:19" ht="15.75" x14ac:dyDescent="0.25">
      <c r="A51" s="143">
        <v>9</v>
      </c>
      <c r="B51" s="129">
        <f t="shared" ref="B51:D51" si="14">B16</f>
        <v>0</v>
      </c>
      <c r="C51" s="108">
        <f t="shared" si="14"/>
        <v>0</v>
      </c>
      <c r="D51" s="208">
        <f t="shared" si="14"/>
        <v>0</v>
      </c>
      <c r="E51" s="174">
        <f>'Compilation factures A'!B16</f>
        <v>0</v>
      </c>
      <c r="F51" s="153">
        <f>'Compilation factures A'!I16</f>
        <v>0</v>
      </c>
      <c r="G51" s="170">
        <f>'Compilation factures A'!J16</f>
        <v>0</v>
      </c>
      <c r="H51" s="148"/>
      <c r="I51" s="114"/>
      <c r="J51" s="88"/>
      <c r="K51" s="143">
        <v>9</v>
      </c>
      <c r="L51" s="129">
        <f t="shared" ref="L51:N51" si="15">L16</f>
        <v>0</v>
      </c>
      <c r="M51" s="108">
        <f t="shared" si="15"/>
        <v>0</v>
      </c>
      <c r="N51" s="179">
        <f t="shared" si="15"/>
        <v>0</v>
      </c>
      <c r="O51" s="169">
        <f>'Compilation factures B'!B16</f>
        <v>0</v>
      </c>
      <c r="P51" s="108">
        <f>'Compilation factures B'!I16</f>
        <v>0</v>
      </c>
      <c r="Q51" s="170">
        <f>'Compilation factures B'!J16</f>
        <v>0</v>
      </c>
      <c r="R51" s="148"/>
      <c r="S51" s="114"/>
    </row>
    <row r="52" spans="1:19" ht="15.75" x14ac:dyDescent="0.25">
      <c r="A52" s="143">
        <v>10</v>
      </c>
      <c r="B52" s="129">
        <f t="shared" ref="B52:D52" si="16">B17</f>
        <v>0</v>
      </c>
      <c r="C52" s="108">
        <f t="shared" si="16"/>
        <v>0</v>
      </c>
      <c r="D52" s="208">
        <f t="shared" si="16"/>
        <v>0</v>
      </c>
      <c r="E52" s="174">
        <f>'Compilation factures A'!B17</f>
        <v>0</v>
      </c>
      <c r="F52" s="153">
        <f>'Compilation factures A'!I17</f>
        <v>0</v>
      </c>
      <c r="G52" s="170">
        <f>'Compilation factures A'!J17</f>
        <v>0</v>
      </c>
      <c r="H52" s="148"/>
      <c r="I52" s="114"/>
      <c r="J52" s="88"/>
      <c r="K52" s="143">
        <v>10</v>
      </c>
      <c r="L52" s="129">
        <f t="shared" ref="L52:N52" si="17">L17</f>
        <v>0</v>
      </c>
      <c r="M52" s="108">
        <f t="shared" si="17"/>
        <v>0</v>
      </c>
      <c r="N52" s="179">
        <f t="shared" si="17"/>
        <v>0</v>
      </c>
      <c r="O52" s="169">
        <f>'Compilation factures B'!B17</f>
        <v>0</v>
      </c>
      <c r="P52" s="108">
        <f>'Compilation factures B'!I17</f>
        <v>0</v>
      </c>
      <c r="Q52" s="170">
        <f>'Compilation factures B'!J17</f>
        <v>0</v>
      </c>
      <c r="R52" s="148"/>
      <c r="S52" s="114"/>
    </row>
    <row r="53" spans="1:19" ht="15.75" x14ac:dyDescent="0.25">
      <c r="A53" s="143">
        <v>11</v>
      </c>
      <c r="B53" s="129">
        <f t="shared" ref="B53:D53" si="18">B18</f>
        <v>0</v>
      </c>
      <c r="C53" s="108">
        <f t="shared" si="18"/>
        <v>0</v>
      </c>
      <c r="D53" s="208">
        <f t="shared" si="18"/>
        <v>0</v>
      </c>
      <c r="E53" s="174">
        <f>'Compilation factures A'!B18</f>
        <v>0</v>
      </c>
      <c r="F53" s="153">
        <f>'Compilation factures A'!I18</f>
        <v>0</v>
      </c>
      <c r="G53" s="170">
        <f>'Compilation factures A'!J18</f>
        <v>0</v>
      </c>
      <c r="H53" s="148"/>
      <c r="I53" s="114"/>
      <c r="J53" s="88"/>
      <c r="K53" s="143">
        <v>11</v>
      </c>
      <c r="L53" s="129">
        <f t="shared" ref="L53:N53" si="19">L18</f>
        <v>0</v>
      </c>
      <c r="M53" s="108">
        <f t="shared" si="19"/>
        <v>0</v>
      </c>
      <c r="N53" s="179">
        <f t="shared" si="19"/>
        <v>0</v>
      </c>
      <c r="O53" s="169">
        <f>'Compilation factures B'!B18</f>
        <v>0</v>
      </c>
      <c r="P53" s="108">
        <f>'Compilation factures B'!I18</f>
        <v>0</v>
      </c>
      <c r="Q53" s="170">
        <f>'Compilation factures B'!J18</f>
        <v>0</v>
      </c>
      <c r="R53" s="148"/>
      <c r="S53" s="114"/>
    </row>
    <row r="54" spans="1:19" ht="15.75" x14ac:dyDescent="0.25">
      <c r="A54" s="143">
        <v>12</v>
      </c>
      <c r="B54" s="129">
        <f t="shared" ref="B54:D54" si="20">B19</f>
        <v>0</v>
      </c>
      <c r="C54" s="108">
        <f t="shared" si="20"/>
        <v>0</v>
      </c>
      <c r="D54" s="208">
        <f t="shared" si="20"/>
        <v>0</v>
      </c>
      <c r="E54" s="174">
        <f>'Compilation factures A'!B19</f>
        <v>0</v>
      </c>
      <c r="F54" s="153">
        <f>'Compilation factures A'!I19</f>
        <v>0</v>
      </c>
      <c r="G54" s="170">
        <f>'Compilation factures A'!J19</f>
        <v>0</v>
      </c>
      <c r="H54" s="148"/>
      <c r="I54" s="114"/>
      <c r="J54" s="88"/>
      <c r="K54" s="143">
        <v>12</v>
      </c>
      <c r="L54" s="129">
        <f t="shared" ref="L54:N54" si="21">L19</f>
        <v>0</v>
      </c>
      <c r="M54" s="108">
        <f t="shared" si="21"/>
        <v>0</v>
      </c>
      <c r="N54" s="179">
        <f t="shared" si="21"/>
        <v>0</v>
      </c>
      <c r="O54" s="169">
        <f>'Compilation factures B'!B19</f>
        <v>0</v>
      </c>
      <c r="P54" s="108">
        <f>'Compilation factures B'!I19</f>
        <v>0</v>
      </c>
      <c r="Q54" s="170">
        <f>'Compilation factures B'!J19</f>
        <v>0</v>
      </c>
      <c r="R54" s="148"/>
      <c r="S54" s="114"/>
    </row>
    <row r="55" spans="1:19" ht="15.75" x14ac:dyDescent="0.25">
      <c r="A55" s="143">
        <v>13</v>
      </c>
      <c r="B55" s="129">
        <f t="shared" ref="B55:D55" si="22">B20</f>
        <v>0</v>
      </c>
      <c r="C55" s="108">
        <f t="shared" si="22"/>
        <v>0</v>
      </c>
      <c r="D55" s="208">
        <f t="shared" si="22"/>
        <v>0</v>
      </c>
      <c r="E55" s="174">
        <f>'Compilation factures A'!B20</f>
        <v>0</v>
      </c>
      <c r="F55" s="153">
        <f>'Compilation factures A'!I20</f>
        <v>0</v>
      </c>
      <c r="G55" s="170">
        <f>'Compilation factures A'!J20</f>
        <v>0</v>
      </c>
      <c r="H55" s="148"/>
      <c r="I55" s="114"/>
      <c r="J55" s="88"/>
      <c r="K55" s="143">
        <v>13</v>
      </c>
      <c r="L55" s="129">
        <f t="shared" ref="L55:N55" si="23">L20</f>
        <v>0</v>
      </c>
      <c r="M55" s="108">
        <f t="shared" si="23"/>
        <v>0</v>
      </c>
      <c r="N55" s="179">
        <f t="shared" si="23"/>
        <v>0</v>
      </c>
      <c r="O55" s="169">
        <f>'Compilation factures B'!B20</f>
        <v>0</v>
      </c>
      <c r="P55" s="108">
        <f>'Compilation factures B'!I20</f>
        <v>0</v>
      </c>
      <c r="Q55" s="170">
        <f>'Compilation factures B'!J20</f>
        <v>0</v>
      </c>
      <c r="R55" s="148"/>
      <c r="S55" s="114"/>
    </row>
    <row r="56" spans="1:19" ht="15.75" x14ac:dyDescent="0.25">
      <c r="A56" s="143">
        <v>14</v>
      </c>
      <c r="B56" s="129">
        <f t="shared" ref="B56:D56" si="24">B21</f>
        <v>0</v>
      </c>
      <c r="C56" s="108">
        <f t="shared" si="24"/>
        <v>0</v>
      </c>
      <c r="D56" s="208">
        <f t="shared" si="24"/>
        <v>0</v>
      </c>
      <c r="E56" s="174">
        <f>'Compilation factures A'!B21</f>
        <v>0</v>
      </c>
      <c r="F56" s="153">
        <f>'Compilation factures A'!I21</f>
        <v>0</v>
      </c>
      <c r="G56" s="170">
        <f>'Compilation factures A'!J21</f>
        <v>0</v>
      </c>
      <c r="H56" s="148"/>
      <c r="I56" s="114"/>
      <c r="J56" s="88"/>
      <c r="K56" s="143">
        <v>14</v>
      </c>
      <c r="L56" s="129">
        <f t="shared" ref="L56:N56" si="25">L21</f>
        <v>0</v>
      </c>
      <c r="M56" s="108">
        <f t="shared" si="25"/>
        <v>0</v>
      </c>
      <c r="N56" s="179">
        <f t="shared" si="25"/>
        <v>0</v>
      </c>
      <c r="O56" s="169">
        <f>'Compilation factures B'!B21</f>
        <v>0</v>
      </c>
      <c r="P56" s="108">
        <f>'Compilation factures B'!I21</f>
        <v>0</v>
      </c>
      <c r="Q56" s="170">
        <f>'Compilation factures B'!J21</f>
        <v>0</v>
      </c>
      <c r="R56" s="148"/>
      <c r="S56" s="114"/>
    </row>
    <row r="57" spans="1:19" ht="15.75" x14ac:dyDescent="0.25">
      <c r="A57" s="143">
        <v>15</v>
      </c>
      <c r="B57" s="129">
        <f t="shared" ref="B57:D57" si="26">B22</f>
        <v>0</v>
      </c>
      <c r="C57" s="108">
        <f t="shared" si="26"/>
        <v>0</v>
      </c>
      <c r="D57" s="208">
        <f t="shared" si="26"/>
        <v>0</v>
      </c>
      <c r="E57" s="174">
        <f>'Compilation factures A'!B22</f>
        <v>0</v>
      </c>
      <c r="F57" s="153">
        <f>'Compilation factures A'!I22</f>
        <v>0</v>
      </c>
      <c r="G57" s="170">
        <f>'Compilation factures A'!J22</f>
        <v>0</v>
      </c>
      <c r="H57" s="148"/>
      <c r="I57" s="114"/>
      <c r="J57" s="88"/>
      <c r="K57" s="143">
        <v>15</v>
      </c>
      <c r="L57" s="129">
        <f t="shared" ref="L57:N57" si="27">L22</f>
        <v>0</v>
      </c>
      <c r="M57" s="108">
        <f t="shared" si="27"/>
        <v>0</v>
      </c>
      <c r="N57" s="179">
        <f t="shared" si="27"/>
        <v>0</v>
      </c>
      <c r="O57" s="169">
        <f>'Compilation factures B'!B22</f>
        <v>0</v>
      </c>
      <c r="P57" s="108">
        <f>'Compilation factures B'!I22</f>
        <v>0</v>
      </c>
      <c r="Q57" s="170">
        <f>'Compilation factures B'!J22</f>
        <v>0</v>
      </c>
      <c r="R57" s="148"/>
      <c r="S57" s="114"/>
    </row>
    <row r="58" spans="1:19" ht="15.75" x14ac:dyDescent="0.25">
      <c r="A58" s="143">
        <v>16</v>
      </c>
      <c r="B58" s="129">
        <f t="shared" ref="B58:D58" si="28">B23</f>
        <v>0</v>
      </c>
      <c r="C58" s="108">
        <f t="shared" si="28"/>
        <v>0</v>
      </c>
      <c r="D58" s="208">
        <f t="shared" si="28"/>
        <v>0</v>
      </c>
      <c r="E58" s="174">
        <f>'Compilation factures A'!B23</f>
        <v>0</v>
      </c>
      <c r="F58" s="153">
        <f>'Compilation factures A'!I23</f>
        <v>0</v>
      </c>
      <c r="G58" s="170">
        <f>'Compilation factures A'!J23</f>
        <v>0</v>
      </c>
      <c r="H58" s="148"/>
      <c r="I58" s="114"/>
      <c r="J58" s="88"/>
      <c r="K58" s="143">
        <v>16</v>
      </c>
      <c r="L58" s="129">
        <f t="shared" ref="L58:N58" si="29">L23</f>
        <v>0</v>
      </c>
      <c r="M58" s="108">
        <f t="shared" si="29"/>
        <v>0</v>
      </c>
      <c r="N58" s="179">
        <f t="shared" si="29"/>
        <v>0</v>
      </c>
      <c r="O58" s="169">
        <f>'Compilation factures B'!B23</f>
        <v>0</v>
      </c>
      <c r="P58" s="108">
        <f>'Compilation factures B'!I23</f>
        <v>0</v>
      </c>
      <c r="Q58" s="170">
        <f>'Compilation factures B'!J23</f>
        <v>0</v>
      </c>
      <c r="R58" s="148"/>
      <c r="S58" s="114"/>
    </row>
    <row r="59" spans="1:19" ht="15.75" x14ac:dyDescent="0.25">
      <c r="A59" s="143">
        <v>17</v>
      </c>
      <c r="B59" s="129">
        <f t="shared" ref="B59:D59" si="30">B24</f>
        <v>0</v>
      </c>
      <c r="C59" s="108">
        <f t="shared" si="30"/>
        <v>0</v>
      </c>
      <c r="D59" s="208">
        <f t="shared" si="30"/>
        <v>0</v>
      </c>
      <c r="E59" s="174">
        <f>'Compilation factures A'!B24</f>
        <v>0</v>
      </c>
      <c r="F59" s="153">
        <f>'Compilation factures A'!I24</f>
        <v>0</v>
      </c>
      <c r="G59" s="170">
        <f>'Compilation factures A'!J24</f>
        <v>0</v>
      </c>
      <c r="H59" s="187"/>
      <c r="I59" s="114"/>
      <c r="J59" s="88"/>
      <c r="K59" s="143">
        <v>17</v>
      </c>
      <c r="L59" s="129">
        <f t="shared" ref="L59:N59" si="31">L24</f>
        <v>0</v>
      </c>
      <c r="M59" s="108">
        <f t="shared" si="31"/>
        <v>0</v>
      </c>
      <c r="N59" s="179">
        <f t="shared" si="31"/>
        <v>0</v>
      </c>
      <c r="O59" s="169">
        <f>'Compilation factures B'!B24</f>
        <v>0</v>
      </c>
      <c r="P59" s="108">
        <f>'Compilation factures B'!I24</f>
        <v>0</v>
      </c>
      <c r="Q59" s="170">
        <f>'Compilation factures B'!J24</f>
        <v>0</v>
      </c>
      <c r="R59" s="187"/>
      <c r="S59" s="114"/>
    </row>
    <row r="60" spans="1:19" ht="15.75" x14ac:dyDescent="0.25">
      <c r="A60" s="143">
        <v>18</v>
      </c>
      <c r="B60" s="129">
        <f t="shared" ref="B60:D60" si="32">B25</f>
        <v>0</v>
      </c>
      <c r="C60" s="108">
        <f t="shared" si="32"/>
        <v>0</v>
      </c>
      <c r="D60" s="208">
        <f t="shared" si="32"/>
        <v>0</v>
      </c>
      <c r="E60" s="174">
        <f>'Compilation factures A'!B25</f>
        <v>0</v>
      </c>
      <c r="F60" s="153">
        <f>'Compilation factures A'!I25</f>
        <v>0</v>
      </c>
      <c r="G60" s="170">
        <f>'Compilation factures A'!J25</f>
        <v>0</v>
      </c>
      <c r="H60" s="187"/>
      <c r="I60" s="114"/>
      <c r="J60" s="88"/>
      <c r="K60" s="143">
        <v>18</v>
      </c>
      <c r="L60" s="129">
        <f t="shared" ref="L60:N60" si="33">L25</f>
        <v>0</v>
      </c>
      <c r="M60" s="108">
        <f t="shared" si="33"/>
        <v>0</v>
      </c>
      <c r="N60" s="179">
        <f t="shared" si="33"/>
        <v>0</v>
      </c>
      <c r="O60" s="169">
        <f>'Compilation factures B'!B25</f>
        <v>0</v>
      </c>
      <c r="P60" s="108">
        <f>'Compilation factures B'!I25</f>
        <v>0</v>
      </c>
      <c r="Q60" s="170">
        <f>'Compilation factures B'!J25</f>
        <v>0</v>
      </c>
      <c r="R60" s="187"/>
      <c r="S60" s="114"/>
    </row>
    <row r="61" spans="1:19" ht="15.75" x14ac:dyDescent="0.25">
      <c r="A61" s="143">
        <v>19</v>
      </c>
      <c r="B61" s="129">
        <f t="shared" ref="B61:D61" si="34">B26</f>
        <v>0</v>
      </c>
      <c r="C61" s="108">
        <f t="shared" si="34"/>
        <v>0</v>
      </c>
      <c r="D61" s="208">
        <f t="shared" si="34"/>
        <v>0</v>
      </c>
      <c r="E61" s="174">
        <f>'Compilation factures A'!B26</f>
        <v>0</v>
      </c>
      <c r="F61" s="153">
        <f>'Compilation factures A'!I26</f>
        <v>0</v>
      </c>
      <c r="G61" s="170">
        <f>'Compilation factures A'!J26</f>
        <v>0</v>
      </c>
      <c r="H61" s="148"/>
      <c r="I61" s="114"/>
      <c r="J61" s="88"/>
      <c r="K61" s="143">
        <v>19</v>
      </c>
      <c r="L61" s="129">
        <f t="shared" ref="L61:N61" si="35">L26</f>
        <v>0</v>
      </c>
      <c r="M61" s="108">
        <f t="shared" si="35"/>
        <v>0</v>
      </c>
      <c r="N61" s="179">
        <f t="shared" si="35"/>
        <v>0</v>
      </c>
      <c r="O61" s="169">
        <f>'Compilation factures B'!B26</f>
        <v>0</v>
      </c>
      <c r="P61" s="108">
        <f>'Compilation factures B'!I26</f>
        <v>0</v>
      </c>
      <c r="Q61" s="170">
        <f>'Compilation factures B'!J26</f>
        <v>0</v>
      </c>
      <c r="R61" s="148"/>
      <c r="S61" s="114"/>
    </row>
    <row r="62" spans="1:19" ht="15.75" x14ac:dyDescent="0.25">
      <c r="A62" s="143">
        <v>20</v>
      </c>
      <c r="B62" s="129">
        <f t="shared" ref="B62:D62" si="36">B27</f>
        <v>0</v>
      </c>
      <c r="C62" s="108">
        <f t="shared" si="36"/>
        <v>0</v>
      </c>
      <c r="D62" s="208">
        <f t="shared" si="36"/>
        <v>0</v>
      </c>
      <c r="E62" s="174">
        <f>'Compilation factures A'!B27</f>
        <v>0</v>
      </c>
      <c r="F62" s="153">
        <f>'Compilation factures A'!I27</f>
        <v>0</v>
      </c>
      <c r="G62" s="170">
        <f>'Compilation factures A'!J27</f>
        <v>0</v>
      </c>
      <c r="H62" s="148"/>
      <c r="I62" s="114"/>
      <c r="J62" s="88"/>
      <c r="K62" s="143">
        <v>20</v>
      </c>
      <c r="L62" s="129">
        <f t="shared" ref="L62:N62" si="37">L27</f>
        <v>0</v>
      </c>
      <c r="M62" s="108">
        <f t="shared" si="37"/>
        <v>0</v>
      </c>
      <c r="N62" s="179">
        <f t="shared" si="37"/>
        <v>0</v>
      </c>
      <c r="O62" s="169">
        <f>'Compilation factures B'!B27</f>
        <v>0</v>
      </c>
      <c r="P62" s="108">
        <f>'Compilation factures B'!I27</f>
        <v>0</v>
      </c>
      <c r="Q62" s="170">
        <f>'Compilation factures B'!J27</f>
        <v>0</v>
      </c>
      <c r="R62" s="148"/>
      <c r="S62" s="114"/>
    </row>
    <row r="63" spans="1:19" ht="15.75" x14ac:dyDescent="0.25">
      <c r="A63" s="143">
        <v>21</v>
      </c>
      <c r="B63" s="129">
        <f t="shared" ref="B63:D63" si="38">B28</f>
        <v>0</v>
      </c>
      <c r="C63" s="108">
        <f t="shared" si="38"/>
        <v>0</v>
      </c>
      <c r="D63" s="208">
        <f t="shared" si="38"/>
        <v>0</v>
      </c>
      <c r="E63" s="174">
        <f>'Compilation factures A'!B28</f>
        <v>0</v>
      </c>
      <c r="F63" s="153">
        <f>'Compilation factures A'!I28</f>
        <v>0</v>
      </c>
      <c r="G63" s="170">
        <f>'Compilation factures A'!J28</f>
        <v>0</v>
      </c>
      <c r="H63" s="148"/>
      <c r="I63" s="114"/>
      <c r="J63" s="88"/>
      <c r="K63" s="143">
        <v>21</v>
      </c>
      <c r="L63" s="129">
        <f t="shared" ref="L63:N63" si="39">L28</f>
        <v>0</v>
      </c>
      <c r="M63" s="108">
        <f t="shared" si="39"/>
        <v>0</v>
      </c>
      <c r="N63" s="179">
        <f t="shared" si="39"/>
        <v>0</v>
      </c>
      <c r="O63" s="169">
        <f>'Compilation factures B'!B28</f>
        <v>0</v>
      </c>
      <c r="P63" s="108">
        <f>'Compilation factures B'!I28</f>
        <v>0</v>
      </c>
      <c r="Q63" s="170">
        <f>'Compilation factures B'!J28</f>
        <v>0</v>
      </c>
      <c r="R63" s="148"/>
      <c r="S63" s="114"/>
    </row>
    <row r="64" spans="1:19" ht="15.75" x14ac:dyDescent="0.25">
      <c r="A64" s="143">
        <v>22</v>
      </c>
      <c r="B64" s="129">
        <f t="shared" ref="B64:D64" si="40">B29</f>
        <v>0</v>
      </c>
      <c r="C64" s="108">
        <f t="shared" si="40"/>
        <v>0</v>
      </c>
      <c r="D64" s="208">
        <f t="shared" si="40"/>
        <v>0</v>
      </c>
      <c r="E64" s="174">
        <f>'Compilation factures A'!B29</f>
        <v>0</v>
      </c>
      <c r="F64" s="153">
        <f>'Compilation factures A'!I29</f>
        <v>0</v>
      </c>
      <c r="G64" s="170">
        <f>'Compilation factures A'!J29</f>
        <v>0</v>
      </c>
      <c r="H64" s="148"/>
      <c r="I64" s="114"/>
      <c r="J64" s="88"/>
      <c r="K64" s="143">
        <v>22</v>
      </c>
      <c r="L64" s="129">
        <f t="shared" ref="L64:N64" si="41">L29</f>
        <v>0</v>
      </c>
      <c r="M64" s="108">
        <f t="shared" si="41"/>
        <v>0</v>
      </c>
      <c r="N64" s="179">
        <f t="shared" si="41"/>
        <v>0</v>
      </c>
      <c r="O64" s="169">
        <f>'Compilation factures B'!B29</f>
        <v>0</v>
      </c>
      <c r="P64" s="108">
        <f>'Compilation factures B'!I29</f>
        <v>0</v>
      </c>
      <c r="Q64" s="170">
        <f>'Compilation factures B'!J29</f>
        <v>0</v>
      </c>
      <c r="R64" s="148"/>
      <c r="S64" s="114"/>
    </row>
    <row r="65" spans="1:19" ht="15.75" x14ac:dyDescent="0.25">
      <c r="A65" s="143">
        <v>23</v>
      </c>
      <c r="B65" s="129">
        <f t="shared" ref="B65:D65" si="42">B30</f>
        <v>0</v>
      </c>
      <c r="C65" s="108">
        <f t="shared" si="42"/>
        <v>0</v>
      </c>
      <c r="D65" s="208">
        <f t="shared" si="42"/>
        <v>0</v>
      </c>
      <c r="E65" s="174">
        <f>'Compilation factures A'!B30</f>
        <v>0</v>
      </c>
      <c r="F65" s="153">
        <f>'Compilation factures A'!I30</f>
        <v>0</v>
      </c>
      <c r="G65" s="170">
        <f>'Compilation factures A'!J30</f>
        <v>0</v>
      </c>
      <c r="H65" s="187"/>
      <c r="I65" s="114"/>
      <c r="J65" s="88"/>
      <c r="K65" s="143">
        <v>23</v>
      </c>
      <c r="L65" s="129">
        <f t="shared" ref="L65:N65" si="43">L30</f>
        <v>0</v>
      </c>
      <c r="M65" s="108">
        <f t="shared" si="43"/>
        <v>0</v>
      </c>
      <c r="N65" s="179">
        <f t="shared" si="43"/>
        <v>0</v>
      </c>
      <c r="O65" s="169">
        <f>'Compilation factures B'!B30</f>
        <v>0</v>
      </c>
      <c r="P65" s="108">
        <f>'Compilation factures B'!I30</f>
        <v>0</v>
      </c>
      <c r="Q65" s="170">
        <f>'Compilation factures B'!J30</f>
        <v>0</v>
      </c>
      <c r="R65" s="187"/>
      <c r="S65" s="114"/>
    </row>
    <row r="66" spans="1:19" ht="15.75" x14ac:dyDescent="0.25">
      <c r="A66" s="143">
        <v>24</v>
      </c>
      <c r="B66" s="130" t="str">
        <f t="shared" ref="B66:D66" si="44">B31</f>
        <v>Frais de main d'œuvre</v>
      </c>
      <c r="C66" s="108">
        <f t="shared" si="44"/>
        <v>0</v>
      </c>
      <c r="D66" s="208">
        <f t="shared" si="44"/>
        <v>0</v>
      </c>
      <c r="E66" s="175" t="str">
        <f>B66</f>
        <v>Frais de main d'œuvre</v>
      </c>
      <c r="F66" s="153">
        <f>'Compilation factures A'!I50</f>
        <v>0</v>
      </c>
      <c r="G66" s="170">
        <f>'Compilation factures A'!J50</f>
        <v>0</v>
      </c>
      <c r="H66" s="187"/>
      <c r="I66" s="114"/>
      <c r="J66" s="88"/>
      <c r="K66" s="143">
        <v>24</v>
      </c>
      <c r="L66" s="129">
        <f t="shared" ref="L66:N66" si="45">L31</f>
        <v>0</v>
      </c>
      <c r="M66" s="108">
        <f t="shared" si="45"/>
        <v>0</v>
      </c>
      <c r="N66" s="179">
        <f t="shared" si="45"/>
        <v>0</v>
      </c>
      <c r="O66" s="169">
        <f>'Compilation factures B'!B31</f>
        <v>0</v>
      </c>
      <c r="P66" s="108">
        <f>'Compilation factures B'!I31</f>
        <v>0</v>
      </c>
      <c r="Q66" s="170">
        <f>'Compilation factures B'!J31</f>
        <v>0</v>
      </c>
      <c r="R66" s="187"/>
      <c r="S66" s="114"/>
    </row>
    <row r="67" spans="1:19" ht="31.5" x14ac:dyDescent="0.25">
      <c r="A67" s="143">
        <v>25</v>
      </c>
      <c r="B67" s="130" t="str">
        <f t="shared" ref="B67:D67" si="46">B32</f>
        <v>(max. 5 %) Frais liés à la promotion</v>
      </c>
      <c r="C67" s="108">
        <f t="shared" si="46"/>
        <v>0</v>
      </c>
      <c r="D67" s="208">
        <f t="shared" si="46"/>
        <v>0</v>
      </c>
      <c r="E67" s="175" t="str">
        <f>B67</f>
        <v>(max. 5 %) Frais liés à la promotion</v>
      </c>
      <c r="F67" s="153">
        <f>'Compilation factures A'!I68</f>
        <v>0</v>
      </c>
      <c r="G67" s="170">
        <f>MIN(((SUM(G43:G66))*5%),'Compilation factures A'!J68)</f>
        <v>0</v>
      </c>
      <c r="H67" s="187"/>
      <c r="I67" s="114"/>
      <c r="J67" s="88"/>
      <c r="K67" s="143">
        <v>25</v>
      </c>
      <c r="L67" s="129">
        <f t="shared" ref="L67:N67" si="47">L32</f>
        <v>0</v>
      </c>
      <c r="M67" s="108">
        <f t="shared" si="47"/>
        <v>0</v>
      </c>
      <c r="N67" s="179">
        <f t="shared" si="47"/>
        <v>0</v>
      </c>
      <c r="O67" s="169">
        <f>'Compilation factures B'!B32</f>
        <v>0</v>
      </c>
      <c r="P67" s="108">
        <f>'Compilation factures B'!I32</f>
        <v>0</v>
      </c>
      <c r="Q67" s="170">
        <f>'Compilation factures B'!J32</f>
        <v>0</v>
      </c>
      <c r="R67" s="187"/>
      <c r="S67" s="114"/>
    </row>
    <row r="68" spans="1:19" ht="16.5" thickBot="1" x14ac:dyDescent="0.3">
      <c r="B68" s="180" t="s">
        <v>0</v>
      </c>
      <c r="C68" s="172">
        <f>SUM(C43:C67)</f>
        <v>0</v>
      </c>
      <c r="D68" s="181">
        <f>SUM(D43:D67)</f>
        <v>0</v>
      </c>
      <c r="E68" s="171" t="s">
        <v>0</v>
      </c>
      <c r="F68" s="176">
        <f>SUM(F43:F67)</f>
        <v>0</v>
      </c>
      <c r="G68" s="177">
        <f>SUM(G43:G67)</f>
        <v>0</v>
      </c>
      <c r="H68" s="180" t="s">
        <v>0</v>
      </c>
      <c r="I68" s="188">
        <f>SUM(I43:I67)</f>
        <v>0</v>
      </c>
      <c r="J68" s="88"/>
      <c r="K68" s="13"/>
      <c r="L68" s="180" t="s">
        <v>0</v>
      </c>
      <c r="M68" s="172">
        <f>SUM(M43:M67)</f>
        <v>0</v>
      </c>
      <c r="N68" s="181">
        <f>SUM(N43:N67)</f>
        <v>0</v>
      </c>
      <c r="O68" s="171" t="s">
        <v>0</v>
      </c>
      <c r="P68" s="172">
        <f>SUM(P43:P67)</f>
        <v>0</v>
      </c>
      <c r="Q68" s="173">
        <f>SUM(Q43:Q67)</f>
        <v>0</v>
      </c>
      <c r="R68" s="180" t="s">
        <v>0</v>
      </c>
      <c r="S68" s="188">
        <f>SUM(S43:S67)</f>
        <v>0</v>
      </c>
    </row>
    <row r="70" spans="1:19" ht="15.75" thickBot="1" x14ac:dyDescent="0.3">
      <c r="G70" s="25"/>
      <c r="Q70" s="25"/>
    </row>
    <row r="71" spans="1:19" ht="16.5" thickBot="1" x14ac:dyDescent="0.3">
      <c r="B71" s="53" t="s">
        <v>13</v>
      </c>
      <c r="C71" s="54" t="s">
        <v>31</v>
      </c>
      <c r="L71" s="10" t="s">
        <v>13</v>
      </c>
      <c r="M71" s="11" t="s">
        <v>31</v>
      </c>
    </row>
    <row r="72" spans="1:19" ht="15.75" x14ac:dyDescent="0.25">
      <c r="B72" s="237" t="str">
        <f>B39</f>
        <v>Deuxième versement final prévu</v>
      </c>
      <c r="C72" s="115">
        <f>C39</f>
        <v>0</v>
      </c>
      <c r="L72" s="138" t="str">
        <f>Q42</f>
        <v>Dépenses réelles admissible</v>
      </c>
      <c r="M72" s="115">
        <f>Q68</f>
        <v>0</v>
      </c>
    </row>
    <row r="73" spans="1:19" ht="31.5" x14ac:dyDescent="0.25">
      <c r="B73" s="238" t="s">
        <v>132</v>
      </c>
      <c r="C73" s="116">
        <f>I43</f>
        <v>0</v>
      </c>
      <c r="L73" s="139" t="str">
        <f>L37</f>
        <v>Montant maximum réservé</v>
      </c>
      <c r="M73" s="116">
        <f>Q8</f>
        <v>0</v>
      </c>
    </row>
    <row r="74" spans="1:19" ht="16.5" thickBot="1" x14ac:dyDescent="0.3">
      <c r="B74" s="140" t="str">
        <f>B38</f>
        <v>Premier versement</v>
      </c>
      <c r="C74" s="117">
        <f>C38</f>
        <v>0</v>
      </c>
      <c r="L74" s="140" t="str">
        <f>L38</f>
        <v>Premier versement</v>
      </c>
      <c r="M74" s="117">
        <f>M38</f>
        <v>0</v>
      </c>
    </row>
    <row r="75" spans="1:19" ht="28.5" customHeight="1" thickBot="1" x14ac:dyDescent="0.3">
      <c r="B75" s="141" t="s">
        <v>13</v>
      </c>
      <c r="C75" s="119">
        <f>MIN(C39,(C73-C74))</f>
        <v>0</v>
      </c>
      <c r="D75" s="1"/>
      <c r="E75" s="1"/>
      <c r="F75" s="1"/>
      <c r="G75" s="1"/>
      <c r="L75" s="141" t="s">
        <v>13</v>
      </c>
      <c r="M75" s="118">
        <f>MIN(M39,M72-M74)</f>
        <v>0</v>
      </c>
    </row>
    <row r="76" spans="1:19" ht="15.75" x14ac:dyDescent="0.25">
      <c r="D76" s="1"/>
      <c r="E76" s="1"/>
      <c r="F76" s="1"/>
      <c r="G76" s="1"/>
    </row>
    <row r="77" spans="1:19" ht="15.75" x14ac:dyDescent="0.25">
      <c r="D77" s="1"/>
      <c r="E77" s="1"/>
      <c r="F77" s="1"/>
      <c r="G77" s="1"/>
    </row>
    <row r="78" spans="1:19" ht="15.75" x14ac:dyDescent="0.25">
      <c r="D78" s="1"/>
      <c r="E78" s="14"/>
      <c r="F78" s="26"/>
      <c r="G78" s="9" t="s">
        <v>32</v>
      </c>
    </row>
    <row r="79" spans="1:19" ht="15.75" x14ac:dyDescent="0.25">
      <c r="D79" s="1"/>
      <c r="E79" s="1"/>
      <c r="F79" s="27"/>
      <c r="G79" s="9" t="s">
        <v>30</v>
      </c>
    </row>
    <row r="80" spans="1:19" ht="15.75" x14ac:dyDescent="0.25">
      <c r="D80" s="1"/>
      <c r="E80" s="1"/>
      <c r="F80" s="1"/>
      <c r="G80" s="1"/>
    </row>
    <row r="81" spans="4:7" ht="15.75" x14ac:dyDescent="0.25">
      <c r="D81" s="1"/>
      <c r="E81" s="1"/>
      <c r="F81" s="1"/>
      <c r="G81" s="1"/>
    </row>
    <row r="82" spans="4:7" ht="15.75" x14ac:dyDescent="0.25">
      <c r="D82" s="1"/>
      <c r="E82" s="1"/>
      <c r="F82" s="1"/>
      <c r="G82" s="1"/>
    </row>
  </sheetData>
  <sheetProtection sheet="1" objects="1" scenarios="1" formatCells="0" formatColumns="0" formatRows="0"/>
  <mergeCells count="12">
    <mergeCell ref="E10:F10"/>
    <mergeCell ref="B6:D6"/>
    <mergeCell ref="E7:F7"/>
    <mergeCell ref="C1:F1"/>
    <mergeCell ref="C2:F2"/>
    <mergeCell ref="C4:F4"/>
    <mergeCell ref="C3:F3"/>
    <mergeCell ref="O10:P10"/>
    <mergeCell ref="H42:I42"/>
    <mergeCell ref="R42:S42"/>
    <mergeCell ref="O7:P7"/>
    <mergeCell ref="L6:N6"/>
  </mergeCells>
  <conditionalFormatting sqref="C75">
    <cfRule type="cellIs" dxfId="6" priority="1" operator="between">
      <formula>0</formula>
      <formula>$C$39</formula>
    </cfRule>
    <cfRule type="cellIs" dxfId="5" priority="4" operator="lessThan">
      <formula>0-0.1</formula>
    </cfRule>
  </conditionalFormatting>
  <conditionalFormatting sqref="M75">
    <cfRule type="cellIs" dxfId="4" priority="7" operator="between">
      <formula>0</formula>
      <formula>$M$39</formula>
    </cfRule>
    <cfRule type="cellIs" dxfId="3" priority="8" operator="lessThan">
      <formula>0-0.1</formula>
    </cfRule>
  </conditionalFormatting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S76"/>
  <sheetViews>
    <sheetView zoomScaleNormal="100" workbookViewId="0">
      <selection activeCell="A2" sqref="A2:F2"/>
    </sheetView>
  </sheetViews>
  <sheetFormatPr baseColWidth="10" defaultRowHeight="15" x14ac:dyDescent="0.25"/>
  <cols>
    <col min="1" max="1" width="4.42578125" style="29" customWidth="1"/>
    <col min="2" max="2" width="30.7109375" style="28" customWidth="1"/>
    <col min="3" max="4" width="15.7109375" style="28" customWidth="1"/>
    <col min="5" max="10" width="15.7109375" style="29" customWidth="1"/>
    <col min="11" max="11" width="52" style="28" customWidth="1"/>
    <col min="12" max="16384" width="11.42578125" style="28"/>
  </cols>
  <sheetData>
    <row r="1" spans="1:19" ht="21" customHeight="1" x14ac:dyDescent="0.25">
      <c r="A1" s="293" t="str">
        <f>'Analyse Rapport final'!B6</f>
        <v>Analyse Rapport de fin de projet - Volet A installation</v>
      </c>
      <c r="B1" s="293"/>
      <c r="C1" s="293"/>
      <c r="D1" s="293"/>
      <c r="E1" s="293"/>
      <c r="F1" s="293"/>
      <c r="G1" s="293"/>
    </row>
    <row r="2" spans="1:19" ht="21" customHeight="1" x14ac:dyDescent="0.25">
      <c r="A2" s="293">
        <f>'MONTAGE FINANCIER - VOLET A'!B4</f>
        <v>0</v>
      </c>
      <c r="B2" s="293"/>
      <c r="C2" s="293"/>
      <c r="D2" s="293"/>
      <c r="E2" s="293"/>
      <c r="F2" s="293"/>
    </row>
    <row r="3" spans="1:19" ht="21" customHeight="1" x14ac:dyDescent="0.25">
      <c r="A3" s="293">
        <f>'MONTAGE FINANCIER - VOLET A'!B7</f>
        <v>0</v>
      </c>
      <c r="B3" s="293"/>
      <c r="C3" s="293"/>
      <c r="D3" s="293"/>
      <c r="E3" s="293"/>
      <c r="F3" s="293"/>
    </row>
    <row r="4" spans="1:19" ht="21" customHeight="1" x14ac:dyDescent="0.25">
      <c r="A4" s="293">
        <f>'Analyse Rapport final'!C4</f>
        <v>0</v>
      </c>
      <c r="B4" s="293"/>
      <c r="C4" s="293"/>
      <c r="D4" s="293"/>
      <c r="E4" s="293"/>
      <c r="F4" s="293"/>
    </row>
    <row r="5" spans="1:19" x14ac:dyDescent="0.25">
      <c r="G5" s="302" t="s">
        <v>29</v>
      </c>
      <c r="H5" s="302"/>
    </row>
    <row r="6" spans="1:19" ht="15.75" thickBot="1" x14ac:dyDescent="0.3">
      <c r="B6" s="33"/>
      <c r="C6" s="33"/>
      <c r="D6" s="34"/>
      <c r="E6" s="41">
        <v>0.05</v>
      </c>
      <c r="F6" s="42">
        <v>9.9750000000000005E-2</v>
      </c>
      <c r="G6" s="199">
        <v>0</v>
      </c>
      <c r="H6" s="199"/>
      <c r="I6" s="41"/>
      <c r="J6" s="35"/>
      <c r="K6" s="36"/>
      <c r="L6" s="2"/>
      <c r="M6" s="2"/>
      <c r="N6" s="2"/>
      <c r="O6" s="2"/>
      <c r="P6" s="3"/>
      <c r="Q6" s="3"/>
      <c r="R6" s="3"/>
      <c r="S6" s="3"/>
    </row>
    <row r="7" spans="1:19" s="149" customFormat="1" ht="30" x14ac:dyDescent="0.25">
      <c r="A7" s="294" t="str">
        <f>'Analyse Rapport final'!B42</f>
        <v>Éléments du Projet</v>
      </c>
      <c r="B7" s="295"/>
      <c r="C7" s="39" t="s">
        <v>23</v>
      </c>
      <c r="D7" s="39" t="s">
        <v>4</v>
      </c>
      <c r="E7" s="39" t="s">
        <v>3</v>
      </c>
      <c r="F7" s="39" t="s">
        <v>2</v>
      </c>
      <c r="G7" s="39" t="s">
        <v>19</v>
      </c>
      <c r="H7" s="151" t="s">
        <v>20</v>
      </c>
      <c r="I7" s="161" t="s">
        <v>37</v>
      </c>
      <c r="J7" s="165" t="s">
        <v>120</v>
      </c>
      <c r="K7" s="162" t="s">
        <v>1</v>
      </c>
    </row>
    <row r="8" spans="1:19" x14ac:dyDescent="0.25">
      <c r="A8" s="30">
        <v>1</v>
      </c>
      <c r="B8" s="195"/>
      <c r="C8" s="196"/>
      <c r="D8" s="197"/>
      <c r="E8" s="43">
        <f>D8*$E$6</f>
        <v>0</v>
      </c>
      <c r="F8" s="43">
        <f>D8*$F$6</f>
        <v>0</v>
      </c>
      <c r="G8" s="43">
        <f>E8*$G$6</f>
        <v>0</v>
      </c>
      <c r="H8" s="158">
        <f>F8*$H$6</f>
        <v>0</v>
      </c>
      <c r="I8" s="159">
        <f>D8+E8+F8</f>
        <v>0</v>
      </c>
      <c r="J8" s="198">
        <f>D8</f>
        <v>0</v>
      </c>
      <c r="K8" s="203"/>
      <c r="L8" s="37"/>
    </row>
    <row r="9" spans="1:19" x14ac:dyDescent="0.25">
      <c r="A9" s="30">
        <v>2</v>
      </c>
      <c r="B9" s="195"/>
      <c r="C9" s="196"/>
      <c r="D9" s="197"/>
      <c r="E9" s="43">
        <f t="shared" ref="E9:E30" si="0">D9*$E$6</f>
        <v>0</v>
      </c>
      <c r="F9" s="43">
        <f t="shared" ref="F9:F30" si="1">D9*$F$6</f>
        <v>0</v>
      </c>
      <c r="G9" s="43">
        <f t="shared" ref="G9:G13" si="2">E9*$G$6</f>
        <v>0</v>
      </c>
      <c r="H9" s="158">
        <f t="shared" ref="H9:H13" si="3">F9*$H$6</f>
        <v>0</v>
      </c>
      <c r="I9" s="159">
        <f t="shared" ref="I9:I30" si="4">D9+E9+F9</f>
        <v>0</v>
      </c>
      <c r="J9" s="198">
        <f t="shared" ref="J9:J11" si="5">D9</f>
        <v>0</v>
      </c>
      <c r="K9" s="203"/>
    </row>
    <row r="10" spans="1:19" x14ac:dyDescent="0.25">
      <c r="A10" s="30">
        <v>3</v>
      </c>
      <c r="B10" s="195"/>
      <c r="C10" s="196"/>
      <c r="D10" s="197"/>
      <c r="E10" s="43">
        <f t="shared" si="0"/>
        <v>0</v>
      </c>
      <c r="F10" s="43">
        <f t="shared" si="1"/>
        <v>0</v>
      </c>
      <c r="G10" s="43">
        <f t="shared" si="2"/>
        <v>0</v>
      </c>
      <c r="H10" s="158">
        <f t="shared" si="3"/>
        <v>0</v>
      </c>
      <c r="I10" s="159">
        <f t="shared" si="4"/>
        <v>0</v>
      </c>
      <c r="J10" s="198">
        <f t="shared" si="5"/>
        <v>0</v>
      </c>
      <c r="K10" s="203"/>
    </row>
    <row r="11" spans="1:19" x14ac:dyDescent="0.25">
      <c r="A11" s="30">
        <v>4</v>
      </c>
      <c r="B11" s="195"/>
      <c r="C11" s="196"/>
      <c r="D11" s="197"/>
      <c r="E11" s="43">
        <f t="shared" si="0"/>
        <v>0</v>
      </c>
      <c r="F11" s="43">
        <f t="shared" si="1"/>
        <v>0</v>
      </c>
      <c r="G11" s="43">
        <f t="shared" si="2"/>
        <v>0</v>
      </c>
      <c r="H11" s="158">
        <f t="shared" si="3"/>
        <v>0</v>
      </c>
      <c r="I11" s="159">
        <f t="shared" si="4"/>
        <v>0</v>
      </c>
      <c r="J11" s="198">
        <f t="shared" si="5"/>
        <v>0</v>
      </c>
      <c r="K11" s="203"/>
    </row>
    <row r="12" spans="1:19" x14ac:dyDescent="0.25">
      <c r="A12" s="30">
        <v>5</v>
      </c>
      <c r="B12" s="195"/>
      <c r="C12" s="196"/>
      <c r="D12" s="197"/>
      <c r="E12" s="43">
        <f t="shared" si="0"/>
        <v>0</v>
      </c>
      <c r="F12" s="43">
        <f t="shared" si="1"/>
        <v>0</v>
      </c>
      <c r="G12" s="43">
        <f t="shared" si="2"/>
        <v>0</v>
      </c>
      <c r="H12" s="158">
        <f t="shared" si="3"/>
        <v>0</v>
      </c>
      <c r="I12" s="159">
        <f t="shared" si="4"/>
        <v>0</v>
      </c>
      <c r="J12" s="198">
        <v>0</v>
      </c>
      <c r="K12" s="203"/>
    </row>
    <row r="13" spans="1:19" x14ac:dyDescent="0.25">
      <c r="A13" s="30">
        <v>6</v>
      </c>
      <c r="B13" s="195"/>
      <c r="C13" s="196"/>
      <c r="D13" s="197"/>
      <c r="E13" s="43">
        <f t="shared" si="0"/>
        <v>0</v>
      </c>
      <c r="F13" s="43">
        <f t="shared" si="1"/>
        <v>0</v>
      </c>
      <c r="G13" s="43">
        <f t="shared" si="2"/>
        <v>0</v>
      </c>
      <c r="H13" s="158">
        <f t="shared" si="3"/>
        <v>0</v>
      </c>
      <c r="I13" s="159">
        <f t="shared" si="4"/>
        <v>0</v>
      </c>
      <c r="J13" s="198">
        <v>0</v>
      </c>
      <c r="K13" s="203"/>
    </row>
    <row r="14" spans="1:19" x14ac:dyDescent="0.25">
      <c r="A14" s="30">
        <v>7</v>
      </c>
      <c r="B14" s="195"/>
      <c r="C14" s="196"/>
      <c r="D14" s="197"/>
      <c r="E14" s="43">
        <f t="shared" si="0"/>
        <v>0</v>
      </c>
      <c r="F14" s="43">
        <f t="shared" si="1"/>
        <v>0</v>
      </c>
      <c r="G14" s="43">
        <f>E14*$G$6</f>
        <v>0</v>
      </c>
      <c r="H14" s="158">
        <f>F14*$H$6</f>
        <v>0</v>
      </c>
      <c r="I14" s="159">
        <f t="shared" si="4"/>
        <v>0</v>
      </c>
      <c r="J14" s="198">
        <v>0</v>
      </c>
      <c r="K14" s="203"/>
      <c r="L14" s="37"/>
    </row>
    <row r="15" spans="1:19" x14ac:dyDescent="0.25">
      <c r="A15" s="30">
        <v>8</v>
      </c>
      <c r="B15" s="195"/>
      <c r="C15" s="196"/>
      <c r="D15" s="197"/>
      <c r="E15" s="43">
        <f t="shared" si="0"/>
        <v>0</v>
      </c>
      <c r="F15" s="43">
        <f t="shared" si="1"/>
        <v>0</v>
      </c>
      <c r="G15" s="43">
        <f t="shared" ref="G15:G19" si="6">E15*$G$6</f>
        <v>0</v>
      </c>
      <c r="H15" s="158">
        <f t="shared" ref="H15:H19" si="7">F15*$H$6</f>
        <v>0</v>
      </c>
      <c r="I15" s="159">
        <f t="shared" si="4"/>
        <v>0</v>
      </c>
      <c r="J15" s="198">
        <v>0</v>
      </c>
      <c r="K15" s="203"/>
    </row>
    <row r="16" spans="1:19" x14ac:dyDescent="0.25">
      <c r="A16" s="30">
        <v>9</v>
      </c>
      <c r="B16" s="195"/>
      <c r="C16" s="196"/>
      <c r="D16" s="197"/>
      <c r="E16" s="43">
        <f t="shared" si="0"/>
        <v>0</v>
      </c>
      <c r="F16" s="43">
        <f t="shared" si="1"/>
        <v>0</v>
      </c>
      <c r="G16" s="43">
        <f t="shared" si="6"/>
        <v>0</v>
      </c>
      <c r="H16" s="158">
        <f t="shared" si="7"/>
        <v>0</v>
      </c>
      <c r="I16" s="159">
        <f t="shared" si="4"/>
        <v>0</v>
      </c>
      <c r="J16" s="198">
        <v>0</v>
      </c>
      <c r="K16" s="203"/>
    </row>
    <row r="17" spans="1:12" x14ac:dyDescent="0.25">
      <c r="A17" s="30">
        <v>10</v>
      </c>
      <c r="B17" s="195"/>
      <c r="C17" s="196"/>
      <c r="D17" s="197"/>
      <c r="E17" s="43">
        <f t="shared" si="0"/>
        <v>0</v>
      </c>
      <c r="F17" s="43">
        <f t="shared" si="1"/>
        <v>0</v>
      </c>
      <c r="G17" s="43">
        <f t="shared" si="6"/>
        <v>0</v>
      </c>
      <c r="H17" s="158">
        <f t="shared" si="7"/>
        <v>0</v>
      </c>
      <c r="I17" s="159">
        <f t="shared" si="4"/>
        <v>0</v>
      </c>
      <c r="J17" s="198">
        <v>0</v>
      </c>
      <c r="K17" s="203"/>
    </row>
    <row r="18" spans="1:12" x14ac:dyDescent="0.25">
      <c r="A18" s="30">
        <v>11</v>
      </c>
      <c r="B18" s="195"/>
      <c r="C18" s="196"/>
      <c r="D18" s="197"/>
      <c r="E18" s="43">
        <f t="shared" si="0"/>
        <v>0</v>
      </c>
      <c r="F18" s="43">
        <f t="shared" si="1"/>
        <v>0</v>
      </c>
      <c r="G18" s="43">
        <f t="shared" si="6"/>
        <v>0</v>
      </c>
      <c r="H18" s="158">
        <f t="shared" si="7"/>
        <v>0</v>
      </c>
      <c r="I18" s="159">
        <f t="shared" si="4"/>
        <v>0</v>
      </c>
      <c r="J18" s="198">
        <v>0</v>
      </c>
      <c r="K18" s="203"/>
    </row>
    <row r="19" spans="1:12" x14ac:dyDescent="0.25">
      <c r="A19" s="30">
        <v>12</v>
      </c>
      <c r="B19" s="195"/>
      <c r="C19" s="196"/>
      <c r="D19" s="197"/>
      <c r="E19" s="43">
        <f t="shared" si="0"/>
        <v>0</v>
      </c>
      <c r="F19" s="43">
        <f t="shared" si="1"/>
        <v>0</v>
      </c>
      <c r="G19" s="43">
        <f t="shared" si="6"/>
        <v>0</v>
      </c>
      <c r="H19" s="158">
        <f t="shared" si="7"/>
        <v>0</v>
      </c>
      <c r="I19" s="159">
        <f t="shared" si="4"/>
        <v>0</v>
      </c>
      <c r="J19" s="198">
        <v>0</v>
      </c>
      <c r="K19" s="203"/>
    </row>
    <row r="20" spans="1:12" x14ac:dyDescent="0.25">
      <c r="A20" s="30">
        <v>13</v>
      </c>
      <c r="B20" s="195"/>
      <c r="C20" s="196"/>
      <c r="D20" s="197"/>
      <c r="E20" s="43">
        <f t="shared" si="0"/>
        <v>0</v>
      </c>
      <c r="F20" s="43">
        <f t="shared" si="1"/>
        <v>0</v>
      </c>
      <c r="G20" s="43">
        <f>E20*$G$6</f>
        <v>0</v>
      </c>
      <c r="H20" s="158">
        <f>F20*$H$6</f>
        <v>0</v>
      </c>
      <c r="I20" s="159">
        <f t="shared" si="4"/>
        <v>0</v>
      </c>
      <c r="J20" s="198">
        <v>0</v>
      </c>
      <c r="K20" s="203"/>
      <c r="L20" s="37"/>
    </row>
    <row r="21" spans="1:12" x14ac:dyDescent="0.25">
      <c r="A21" s="30">
        <v>14</v>
      </c>
      <c r="B21" s="195"/>
      <c r="C21" s="196"/>
      <c r="D21" s="197"/>
      <c r="E21" s="43">
        <f t="shared" si="0"/>
        <v>0</v>
      </c>
      <c r="F21" s="43">
        <f t="shared" si="1"/>
        <v>0</v>
      </c>
      <c r="G21" s="43">
        <f t="shared" ref="G21:G25" si="8">E21*$G$6</f>
        <v>0</v>
      </c>
      <c r="H21" s="158">
        <f t="shared" ref="H21:H25" si="9">F21*$H$6</f>
        <v>0</v>
      </c>
      <c r="I21" s="159">
        <f t="shared" si="4"/>
        <v>0</v>
      </c>
      <c r="J21" s="198">
        <v>0</v>
      </c>
      <c r="K21" s="203"/>
    </row>
    <row r="22" spans="1:12" x14ac:dyDescent="0.25">
      <c r="A22" s="30">
        <v>15</v>
      </c>
      <c r="B22" s="195"/>
      <c r="C22" s="196"/>
      <c r="D22" s="197"/>
      <c r="E22" s="43">
        <f t="shared" si="0"/>
        <v>0</v>
      </c>
      <c r="F22" s="43">
        <f t="shared" si="1"/>
        <v>0</v>
      </c>
      <c r="G22" s="43">
        <f t="shared" si="8"/>
        <v>0</v>
      </c>
      <c r="H22" s="158">
        <f t="shared" si="9"/>
        <v>0</v>
      </c>
      <c r="I22" s="159">
        <f t="shared" si="4"/>
        <v>0</v>
      </c>
      <c r="J22" s="198">
        <v>0</v>
      </c>
      <c r="K22" s="203"/>
    </row>
    <row r="23" spans="1:12" x14ac:dyDescent="0.25">
      <c r="A23" s="30">
        <v>16</v>
      </c>
      <c r="B23" s="195"/>
      <c r="C23" s="196"/>
      <c r="D23" s="197"/>
      <c r="E23" s="43">
        <f t="shared" si="0"/>
        <v>0</v>
      </c>
      <c r="F23" s="43">
        <f t="shared" si="1"/>
        <v>0</v>
      </c>
      <c r="G23" s="43">
        <f t="shared" si="8"/>
        <v>0</v>
      </c>
      <c r="H23" s="158">
        <f t="shared" si="9"/>
        <v>0</v>
      </c>
      <c r="I23" s="159">
        <f t="shared" si="4"/>
        <v>0</v>
      </c>
      <c r="J23" s="198">
        <v>0</v>
      </c>
      <c r="K23" s="203"/>
    </row>
    <row r="24" spans="1:12" x14ac:dyDescent="0.25">
      <c r="A24" s="30">
        <v>17</v>
      </c>
      <c r="B24" s="195"/>
      <c r="C24" s="196"/>
      <c r="D24" s="197"/>
      <c r="E24" s="43">
        <f t="shared" si="0"/>
        <v>0</v>
      </c>
      <c r="F24" s="43">
        <f t="shared" si="1"/>
        <v>0</v>
      </c>
      <c r="G24" s="43">
        <f t="shared" si="8"/>
        <v>0</v>
      </c>
      <c r="H24" s="158">
        <f t="shared" si="9"/>
        <v>0</v>
      </c>
      <c r="I24" s="159">
        <f t="shared" si="4"/>
        <v>0</v>
      </c>
      <c r="J24" s="198">
        <v>0</v>
      </c>
      <c r="K24" s="203"/>
    </row>
    <row r="25" spans="1:12" x14ac:dyDescent="0.25">
      <c r="A25" s="30">
        <v>18</v>
      </c>
      <c r="B25" s="195"/>
      <c r="C25" s="196"/>
      <c r="D25" s="197"/>
      <c r="E25" s="43">
        <f t="shared" si="0"/>
        <v>0</v>
      </c>
      <c r="F25" s="43">
        <f t="shared" si="1"/>
        <v>0</v>
      </c>
      <c r="G25" s="43">
        <f t="shared" si="8"/>
        <v>0</v>
      </c>
      <c r="H25" s="158">
        <f t="shared" si="9"/>
        <v>0</v>
      </c>
      <c r="I25" s="159">
        <f t="shared" si="4"/>
        <v>0</v>
      </c>
      <c r="J25" s="198">
        <v>0</v>
      </c>
      <c r="K25" s="203"/>
    </row>
    <row r="26" spans="1:12" x14ac:dyDescent="0.25">
      <c r="A26" s="30">
        <v>19</v>
      </c>
      <c r="B26" s="195"/>
      <c r="C26" s="196"/>
      <c r="D26" s="197"/>
      <c r="E26" s="43">
        <f t="shared" si="0"/>
        <v>0</v>
      </c>
      <c r="F26" s="43">
        <f t="shared" si="1"/>
        <v>0</v>
      </c>
      <c r="G26" s="43">
        <f>E26*$G$6</f>
        <v>0</v>
      </c>
      <c r="H26" s="158">
        <f>F26*$H$6</f>
        <v>0</v>
      </c>
      <c r="I26" s="159">
        <f t="shared" si="4"/>
        <v>0</v>
      </c>
      <c r="J26" s="198">
        <v>0</v>
      </c>
      <c r="K26" s="203"/>
      <c r="L26" s="37"/>
    </row>
    <row r="27" spans="1:12" x14ac:dyDescent="0.25">
      <c r="A27" s="30">
        <v>20</v>
      </c>
      <c r="B27" s="195"/>
      <c r="C27" s="196"/>
      <c r="D27" s="197"/>
      <c r="E27" s="43">
        <f t="shared" si="0"/>
        <v>0</v>
      </c>
      <c r="F27" s="43">
        <f t="shared" si="1"/>
        <v>0</v>
      </c>
      <c r="G27" s="43">
        <f t="shared" ref="G27:G30" si="10">E27*$G$6</f>
        <v>0</v>
      </c>
      <c r="H27" s="158">
        <f t="shared" ref="H27:H30" si="11">F27*$H$6</f>
        <v>0</v>
      </c>
      <c r="I27" s="159">
        <f t="shared" si="4"/>
        <v>0</v>
      </c>
      <c r="J27" s="198">
        <v>0</v>
      </c>
      <c r="K27" s="203"/>
    </row>
    <row r="28" spans="1:12" x14ac:dyDescent="0.25">
      <c r="A28" s="30">
        <v>21</v>
      </c>
      <c r="B28" s="195"/>
      <c r="C28" s="196"/>
      <c r="D28" s="197"/>
      <c r="E28" s="43">
        <f t="shared" si="0"/>
        <v>0</v>
      </c>
      <c r="F28" s="43">
        <f t="shared" si="1"/>
        <v>0</v>
      </c>
      <c r="G28" s="43">
        <f t="shared" si="10"/>
        <v>0</v>
      </c>
      <c r="H28" s="158">
        <f t="shared" si="11"/>
        <v>0</v>
      </c>
      <c r="I28" s="159">
        <f t="shared" si="4"/>
        <v>0</v>
      </c>
      <c r="J28" s="198">
        <v>0</v>
      </c>
      <c r="K28" s="203"/>
    </row>
    <row r="29" spans="1:12" x14ac:dyDescent="0.25">
      <c r="A29" s="30">
        <v>22</v>
      </c>
      <c r="B29" s="195"/>
      <c r="C29" s="196"/>
      <c r="D29" s="197"/>
      <c r="E29" s="43">
        <f t="shared" si="0"/>
        <v>0</v>
      </c>
      <c r="F29" s="43">
        <f t="shared" si="1"/>
        <v>0</v>
      </c>
      <c r="G29" s="43">
        <f t="shared" si="10"/>
        <v>0</v>
      </c>
      <c r="H29" s="158">
        <f t="shared" si="11"/>
        <v>0</v>
      </c>
      <c r="I29" s="159">
        <f t="shared" si="4"/>
        <v>0</v>
      </c>
      <c r="J29" s="198">
        <v>0</v>
      </c>
      <c r="K29" s="203"/>
    </row>
    <row r="30" spans="1:12" ht="15.75" thickBot="1" x14ac:dyDescent="0.3">
      <c r="A30" s="30">
        <v>23</v>
      </c>
      <c r="B30" s="195"/>
      <c r="C30" s="196"/>
      <c r="D30" s="197"/>
      <c r="E30" s="43">
        <f t="shared" si="0"/>
        <v>0</v>
      </c>
      <c r="F30" s="43">
        <f t="shared" si="1"/>
        <v>0</v>
      </c>
      <c r="G30" s="43">
        <f t="shared" si="10"/>
        <v>0</v>
      </c>
      <c r="H30" s="158">
        <f t="shared" si="11"/>
        <v>0</v>
      </c>
      <c r="I30" s="159">
        <f t="shared" si="4"/>
        <v>0</v>
      </c>
      <c r="J30" s="198">
        <v>0</v>
      </c>
      <c r="K30" s="203"/>
    </row>
    <row r="31" spans="1:12" ht="15.75" customHeight="1" thickBot="1" x14ac:dyDescent="0.3">
      <c r="A31" s="296" t="s">
        <v>37</v>
      </c>
      <c r="B31" s="297"/>
      <c r="C31" s="297"/>
      <c r="D31" s="297"/>
      <c r="E31" s="297"/>
      <c r="F31" s="297"/>
      <c r="G31" s="297"/>
      <c r="H31" s="297"/>
      <c r="I31" s="163">
        <f>SUM(I8:I30)</f>
        <v>0</v>
      </c>
      <c r="J31" s="164">
        <f>SUM(J8:J30)</f>
        <v>0</v>
      </c>
      <c r="K31" s="40" t="s">
        <v>36</v>
      </c>
    </row>
    <row r="32" spans="1:12" x14ac:dyDescent="0.25">
      <c r="B32" s="33"/>
      <c r="C32" s="33"/>
      <c r="D32" s="34"/>
      <c r="G32" s="45"/>
      <c r="H32" s="41"/>
      <c r="I32" s="41"/>
      <c r="J32" s="46"/>
    </row>
    <row r="33" spans="1:14" ht="15.75" thickBot="1" x14ac:dyDescent="0.3">
      <c r="B33" s="33"/>
      <c r="C33" s="33"/>
      <c r="D33" s="34"/>
      <c r="G33" s="45"/>
      <c r="H33" s="41"/>
      <c r="I33" s="41"/>
      <c r="J33" s="46"/>
    </row>
    <row r="34" spans="1:14" s="149" customFormat="1" ht="45" x14ac:dyDescent="0.25">
      <c r="A34" s="150">
        <f>'MONTAGE FINANCIER - VOLET A'!A35</f>
        <v>24</v>
      </c>
      <c r="B34" s="39" t="str">
        <f>'MONTAGE FINANCIER - VOLET A'!C35</f>
        <v>Frais de main d'œuvre</v>
      </c>
      <c r="C34" s="39" t="s">
        <v>33</v>
      </c>
      <c r="D34" s="39" t="s">
        <v>7</v>
      </c>
      <c r="E34" s="39" t="s">
        <v>8</v>
      </c>
      <c r="F34" s="39" t="s">
        <v>24</v>
      </c>
      <c r="G34" s="39"/>
      <c r="H34" s="219" t="s">
        <v>9</v>
      </c>
      <c r="I34" s="161" t="s">
        <v>131</v>
      </c>
      <c r="J34" s="165" t="s">
        <v>118</v>
      </c>
      <c r="K34" s="162" t="s">
        <v>1</v>
      </c>
    </row>
    <row r="35" spans="1:14" ht="30" customHeight="1" x14ac:dyDescent="0.25">
      <c r="A35" s="220"/>
      <c r="B35" s="195"/>
      <c r="C35" s="195"/>
      <c r="D35" s="197"/>
      <c r="E35" s="227">
        <v>0</v>
      </c>
      <c r="F35" s="43">
        <f>E35*D35</f>
        <v>0</v>
      </c>
      <c r="G35" s="43"/>
      <c r="H35" s="221"/>
      <c r="I35" s="159">
        <f t="shared" ref="I35:I49" si="12">(D35+F35)*H35</f>
        <v>0</v>
      </c>
      <c r="J35" s="200">
        <f t="shared" ref="J35:J39" si="13">(D35+F35)*H35</f>
        <v>0</v>
      </c>
      <c r="K35" s="202"/>
    </row>
    <row r="36" spans="1:14" x14ac:dyDescent="0.25">
      <c r="A36" s="220"/>
      <c r="B36" s="195"/>
      <c r="C36" s="195"/>
      <c r="D36" s="197"/>
      <c r="E36" s="227">
        <v>0</v>
      </c>
      <c r="F36" s="43">
        <f t="shared" ref="F36:F39" si="14">E36*D36</f>
        <v>0</v>
      </c>
      <c r="G36" s="43"/>
      <c r="H36" s="221"/>
      <c r="I36" s="159">
        <f t="shared" si="12"/>
        <v>0</v>
      </c>
      <c r="J36" s="200">
        <f t="shared" si="13"/>
        <v>0</v>
      </c>
      <c r="K36" s="202"/>
      <c r="N36" s="37"/>
    </row>
    <row r="37" spans="1:14" x14ac:dyDescent="0.25">
      <c r="A37" s="220"/>
      <c r="B37" s="195"/>
      <c r="C37" s="195"/>
      <c r="D37" s="197"/>
      <c r="E37" s="227">
        <v>0</v>
      </c>
      <c r="F37" s="43">
        <f t="shared" si="14"/>
        <v>0</v>
      </c>
      <c r="G37" s="43"/>
      <c r="H37" s="221"/>
      <c r="I37" s="159">
        <f t="shared" si="12"/>
        <v>0</v>
      </c>
      <c r="J37" s="200">
        <f t="shared" si="13"/>
        <v>0</v>
      </c>
      <c r="K37" s="203"/>
      <c r="N37" s="37"/>
    </row>
    <row r="38" spans="1:14" x14ac:dyDescent="0.25">
      <c r="A38" s="220"/>
      <c r="B38" s="195"/>
      <c r="C38" s="195"/>
      <c r="D38" s="197"/>
      <c r="E38" s="227">
        <v>0</v>
      </c>
      <c r="F38" s="43">
        <f t="shared" si="14"/>
        <v>0</v>
      </c>
      <c r="G38" s="43"/>
      <c r="H38" s="221"/>
      <c r="I38" s="159">
        <f t="shared" si="12"/>
        <v>0</v>
      </c>
      <c r="J38" s="200">
        <f t="shared" si="13"/>
        <v>0</v>
      </c>
      <c r="K38" s="203"/>
      <c r="N38" s="37"/>
    </row>
    <row r="39" spans="1:14" x14ac:dyDescent="0.25">
      <c r="A39" s="220"/>
      <c r="B39" s="195"/>
      <c r="C39" s="195"/>
      <c r="D39" s="197"/>
      <c r="E39" s="227">
        <v>0</v>
      </c>
      <c r="F39" s="43">
        <f t="shared" si="14"/>
        <v>0</v>
      </c>
      <c r="G39" s="43"/>
      <c r="H39" s="221"/>
      <c r="I39" s="159">
        <f t="shared" si="12"/>
        <v>0</v>
      </c>
      <c r="J39" s="200">
        <f t="shared" si="13"/>
        <v>0</v>
      </c>
      <c r="K39" s="203"/>
    </row>
    <row r="40" spans="1:14" x14ac:dyDescent="0.25">
      <c r="A40" s="220"/>
      <c r="B40" s="195"/>
      <c r="C40" s="195"/>
      <c r="D40" s="197"/>
      <c r="E40" s="227">
        <v>0</v>
      </c>
      <c r="F40" s="43">
        <f>E40*D40</f>
        <v>0</v>
      </c>
      <c r="G40" s="43"/>
      <c r="H40" s="221"/>
      <c r="I40" s="159">
        <f t="shared" si="12"/>
        <v>0</v>
      </c>
      <c r="J40" s="200">
        <f>(D40+F40)*H40</f>
        <v>0</v>
      </c>
      <c r="K40" s="202"/>
    </row>
    <row r="41" spans="1:14" x14ac:dyDescent="0.25">
      <c r="A41" s="220"/>
      <c r="B41" s="195"/>
      <c r="C41" s="195"/>
      <c r="D41" s="197"/>
      <c r="E41" s="227">
        <v>0</v>
      </c>
      <c r="F41" s="43">
        <f>E41*D41</f>
        <v>0</v>
      </c>
      <c r="G41" s="43"/>
      <c r="H41" s="221"/>
      <c r="I41" s="159">
        <f t="shared" si="12"/>
        <v>0</v>
      </c>
      <c r="J41" s="200">
        <f>(D41+F41)*H41</f>
        <v>0</v>
      </c>
      <c r="K41" s="202"/>
    </row>
    <row r="42" spans="1:14" x14ac:dyDescent="0.25">
      <c r="A42" s="220"/>
      <c r="B42" s="195"/>
      <c r="C42" s="195"/>
      <c r="D42" s="197"/>
      <c r="E42" s="227">
        <v>0</v>
      </c>
      <c r="F42" s="43">
        <f t="shared" ref="F42:F49" si="15">E42*D42</f>
        <v>0</v>
      </c>
      <c r="G42" s="43"/>
      <c r="H42" s="221"/>
      <c r="I42" s="159">
        <f t="shared" si="12"/>
        <v>0</v>
      </c>
      <c r="J42" s="200">
        <f t="shared" ref="J42:J49" si="16">(D42+F42)*H42</f>
        <v>0</v>
      </c>
      <c r="K42" s="203"/>
      <c r="N42" s="37"/>
    </row>
    <row r="43" spans="1:14" x14ac:dyDescent="0.25">
      <c r="A43" s="220"/>
      <c r="B43" s="195"/>
      <c r="C43" s="195"/>
      <c r="D43" s="197"/>
      <c r="E43" s="227">
        <v>0</v>
      </c>
      <c r="F43" s="43">
        <f t="shared" si="15"/>
        <v>0</v>
      </c>
      <c r="G43" s="43"/>
      <c r="H43" s="221"/>
      <c r="I43" s="159">
        <f t="shared" si="12"/>
        <v>0</v>
      </c>
      <c r="J43" s="200">
        <f t="shared" si="16"/>
        <v>0</v>
      </c>
      <c r="K43" s="203"/>
      <c r="N43" s="37"/>
    </row>
    <row r="44" spans="1:14" x14ac:dyDescent="0.25">
      <c r="A44" s="220"/>
      <c r="B44" s="195"/>
      <c r="C44" s="195"/>
      <c r="D44" s="197"/>
      <c r="E44" s="227">
        <v>0</v>
      </c>
      <c r="F44" s="43">
        <f t="shared" si="15"/>
        <v>0</v>
      </c>
      <c r="G44" s="43"/>
      <c r="H44" s="221"/>
      <c r="I44" s="159">
        <f t="shared" si="12"/>
        <v>0</v>
      </c>
      <c r="J44" s="200">
        <f t="shared" si="16"/>
        <v>0</v>
      </c>
      <c r="K44" s="203"/>
      <c r="N44" s="37"/>
    </row>
    <row r="45" spans="1:14" x14ac:dyDescent="0.25">
      <c r="A45" s="220"/>
      <c r="B45" s="195"/>
      <c r="C45" s="195"/>
      <c r="D45" s="197"/>
      <c r="E45" s="227">
        <v>0</v>
      </c>
      <c r="F45" s="43">
        <f t="shared" si="15"/>
        <v>0</v>
      </c>
      <c r="G45" s="43"/>
      <c r="H45" s="221"/>
      <c r="I45" s="159">
        <f t="shared" si="12"/>
        <v>0</v>
      </c>
      <c r="J45" s="200">
        <f t="shared" si="16"/>
        <v>0</v>
      </c>
      <c r="K45" s="203"/>
    </row>
    <row r="46" spans="1:14" x14ac:dyDescent="0.25">
      <c r="A46" s="220"/>
      <c r="B46" s="195"/>
      <c r="C46" s="195"/>
      <c r="D46" s="197"/>
      <c r="E46" s="227">
        <v>0</v>
      </c>
      <c r="F46" s="43">
        <f t="shared" si="15"/>
        <v>0</v>
      </c>
      <c r="G46" s="43"/>
      <c r="H46" s="221"/>
      <c r="I46" s="159">
        <f t="shared" si="12"/>
        <v>0</v>
      </c>
      <c r="J46" s="200">
        <f t="shared" si="16"/>
        <v>0</v>
      </c>
      <c r="K46" s="203"/>
      <c r="N46" s="37"/>
    </row>
    <row r="47" spans="1:14" x14ac:dyDescent="0.25">
      <c r="A47" s="220"/>
      <c r="B47" s="195"/>
      <c r="C47" s="195"/>
      <c r="D47" s="197"/>
      <c r="E47" s="227">
        <v>0</v>
      </c>
      <c r="F47" s="43">
        <f t="shared" si="15"/>
        <v>0</v>
      </c>
      <c r="G47" s="43"/>
      <c r="H47" s="221"/>
      <c r="I47" s="159">
        <f t="shared" si="12"/>
        <v>0</v>
      </c>
      <c r="J47" s="200">
        <f t="shared" si="16"/>
        <v>0</v>
      </c>
      <c r="K47" s="203"/>
      <c r="N47" s="37"/>
    </row>
    <row r="48" spans="1:14" x14ac:dyDescent="0.25">
      <c r="A48" s="220"/>
      <c r="B48" s="195"/>
      <c r="C48" s="195"/>
      <c r="D48" s="197"/>
      <c r="E48" s="227">
        <v>0</v>
      </c>
      <c r="F48" s="43">
        <f t="shared" si="15"/>
        <v>0</v>
      </c>
      <c r="G48" s="43"/>
      <c r="H48" s="221"/>
      <c r="I48" s="159">
        <f t="shared" si="12"/>
        <v>0</v>
      </c>
      <c r="J48" s="200">
        <f t="shared" si="16"/>
        <v>0</v>
      </c>
      <c r="K48" s="203"/>
      <c r="N48" s="37"/>
    </row>
    <row r="49" spans="1:11" ht="15.75" thickBot="1" x14ac:dyDescent="0.3">
      <c r="A49" s="222"/>
      <c r="B49" s="223"/>
      <c r="C49" s="223"/>
      <c r="D49" s="224"/>
      <c r="E49" s="228">
        <v>0</v>
      </c>
      <c r="F49" s="225">
        <f t="shared" si="15"/>
        <v>0</v>
      </c>
      <c r="G49" s="225"/>
      <c r="H49" s="226"/>
      <c r="I49" s="159">
        <f t="shared" si="12"/>
        <v>0</v>
      </c>
      <c r="J49" s="200">
        <f t="shared" si="16"/>
        <v>0</v>
      </c>
      <c r="K49" s="203"/>
    </row>
    <row r="50" spans="1:11" ht="15.75" customHeight="1" thickBot="1" x14ac:dyDescent="0.3">
      <c r="A50" s="217" t="s">
        <v>37</v>
      </c>
      <c r="B50" s="218"/>
      <c r="C50" s="218"/>
      <c r="D50" s="218"/>
      <c r="E50" s="218"/>
      <c r="F50" s="218"/>
      <c r="G50" s="218"/>
      <c r="H50" s="218"/>
      <c r="I50" s="166">
        <f>SUM(I35:I49)</f>
        <v>0</v>
      </c>
      <c r="J50" s="167">
        <f>SUM(J35:J49)</f>
        <v>0</v>
      </c>
      <c r="K50" s="40" t="s">
        <v>36</v>
      </c>
    </row>
    <row r="51" spans="1:11" ht="15.75" thickBot="1" x14ac:dyDescent="0.3">
      <c r="B51" s="33"/>
      <c r="C51" s="33"/>
      <c r="D51" s="34"/>
      <c r="H51" s="41"/>
      <c r="I51" s="41"/>
    </row>
    <row r="52" spans="1:11" s="149" customFormat="1" ht="30" x14ac:dyDescent="0.25">
      <c r="A52" s="150">
        <f>'Analyse Rapport final'!A32</f>
        <v>25</v>
      </c>
      <c r="B52" s="38" t="str">
        <f>'Analyse Rapport final'!B32</f>
        <v>(max. 5 %) Frais liés à la promotion</v>
      </c>
      <c r="C52" s="39" t="s">
        <v>23</v>
      </c>
      <c r="D52" s="39" t="s">
        <v>4</v>
      </c>
      <c r="E52" s="39" t="s">
        <v>3</v>
      </c>
      <c r="F52" s="39" t="s">
        <v>2</v>
      </c>
      <c r="G52" s="39" t="s">
        <v>19</v>
      </c>
      <c r="H52" s="151" t="s">
        <v>20</v>
      </c>
      <c r="I52" s="161" t="s">
        <v>121</v>
      </c>
      <c r="J52" s="165" t="s">
        <v>123</v>
      </c>
      <c r="K52" s="162" t="s">
        <v>1</v>
      </c>
    </row>
    <row r="53" spans="1:11" x14ac:dyDescent="0.25">
      <c r="A53" s="300"/>
      <c r="B53" s="301"/>
      <c r="C53" s="195"/>
      <c r="D53" s="197"/>
      <c r="E53" s="43">
        <f>D53*$E$6</f>
        <v>0</v>
      </c>
      <c r="F53" s="43">
        <f>D53*$F$6</f>
        <v>0</v>
      </c>
      <c r="G53" s="43">
        <f>E53*$G$6</f>
        <v>0</v>
      </c>
      <c r="H53" s="158">
        <f>F53*$H$6</f>
        <v>0</v>
      </c>
      <c r="I53" s="159">
        <f>D53+E53+F53</f>
        <v>0</v>
      </c>
      <c r="J53" s="200">
        <f>D53+G53+H53</f>
        <v>0</v>
      </c>
      <c r="K53" s="202"/>
    </row>
    <row r="54" spans="1:11" x14ac:dyDescent="0.25">
      <c r="A54" s="300"/>
      <c r="B54" s="301"/>
      <c r="C54" s="195"/>
      <c r="D54" s="197"/>
      <c r="E54" s="43">
        <f>D54*$E$6</f>
        <v>0</v>
      </c>
      <c r="F54" s="43">
        <f>D54*$F$6</f>
        <v>0</v>
      </c>
      <c r="G54" s="43">
        <f>E54*$G$6</f>
        <v>0</v>
      </c>
      <c r="H54" s="158">
        <f>F54*$H$6</f>
        <v>0</v>
      </c>
      <c r="I54" s="159">
        <f t="shared" ref="I54:I67" si="17">D54+E54+F54</f>
        <v>0</v>
      </c>
      <c r="J54" s="200">
        <f t="shared" ref="J54:J67" si="18">D54+G54+H54</f>
        <v>0</v>
      </c>
      <c r="K54" s="203"/>
    </row>
    <row r="55" spans="1:11" x14ac:dyDescent="0.25">
      <c r="A55" s="300"/>
      <c r="B55" s="301"/>
      <c r="C55" s="195"/>
      <c r="D55" s="195"/>
      <c r="E55" s="43">
        <f>D55*$E$6</f>
        <v>0</v>
      </c>
      <c r="F55" s="43">
        <f>D55*$F$6</f>
        <v>0</v>
      </c>
      <c r="G55" s="43">
        <f>E55*$G$6</f>
        <v>0</v>
      </c>
      <c r="H55" s="158">
        <f>F55*$H$6</f>
        <v>0</v>
      </c>
      <c r="I55" s="159">
        <f t="shared" si="17"/>
        <v>0</v>
      </c>
      <c r="J55" s="200">
        <f t="shared" si="18"/>
        <v>0</v>
      </c>
      <c r="K55" s="203"/>
    </row>
    <row r="56" spans="1:11" x14ac:dyDescent="0.25">
      <c r="A56" s="300"/>
      <c r="B56" s="301"/>
      <c r="C56" s="195"/>
      <c r="D56" s="197"/>
      <c r="E56" s="43">
        <f>D56*$E$6</f>
        <v>0</v>
      </c>
      <c r="F56" s="43">
        <f>D56*$F$6</f>
        <v>0</v>
      </c>
      <c r="G56" s="43">
        <f>E56*$G$6</f>
        <v>0</v>
      </c>
      <c r="H56" s="158">
        <f>F56*$H$6</f>
        <v>0</v>
      </c>
      <c r="I56" s="159">
        <f t="shared" si="17"/>
        <v>0</v>
      </c>
      <c r="J56" s="200">
        <f t="shared" si="18"/>
        <v>0</v>
      </c>
      <c r="K56" s="203"/>
    </row>
    <row r="57" spans="1:11" x14ac:dyDescent="0.25">
      <c r="A57" s="300"/>
      <c r="B57" s="301"/>
      <c r="C57" s="195"/>
      <c r="D57" s="197"/>
      <c r="E57" s="43">
        <f>D57*$E$6</f>
        <v>0</v>
      </c>
      <c r="F57" s="43">
        <f>D57*$F$6</f>
        <v>0</v>
      </c>
      <c r="G57" s="43">
        <f>E57*$G$6</f>
        <v>0</v>
      </c>
      <c r="H57" s="158">
        <f>F57*$H$6</f>
        <v>0</v>
      </c>
      <c r="I57" s="159">
        <f t="shared" si="17"/>
        <v>0</v>
      </c>
      <c r="J57" s="200">
        <f t="shared" si="18"/>
        <v>0</v>
      </c>
      <c r="K57" s="203"/>
    </row>
    <row r="58" spans="1:11" x14ac:dyDescent="0.25">
      <c r="A58" s="300"/>
      <c r="B58" s="301"/>
      <c r="C58" s="195"/>
      <c r="D58" s="197"/>
      <c r="E58" s="43">
        <f t="shared" ref="E58:E63" si="19">D58*$E$6</f>
        <v>0</v>
      </c>
      <c r="F58" s="43">
        <f t="shared" ref="F58:F63" si="20">D58*$F$6</f>
        <v>0</v>
      </c>
      <c r="G58" s="43">
        <f t="shared" ref="G58:G63" si="21">E58*$G$6</f>
        <v>0</v>
      </c>
      <c r="H58" s="158">
        <f t="shared" ref="H58:H63" si="22">F58*$H$6</f>
        <v>0</v>
      </c>
      <c r="I58" s="159">
        <f t="shared" si="17"/>
        <v>0</v>
      </c>
      <c r="J58" s="200">
        <f t="shared" si="18"/>
        <v>0</v>
      </c>
      <c r="K58" s="202"/>
    </row>
    <row r="59" spans="1:11" x14ac:dyDescent="0.25">
      <c r="A59" s="300"/>
      <c r="B59" s="301"/>
      <c r="C59" s="195"/>
      <c r="D59" s="195"/>
      <c r="E59" s="43">
        <f t="shared" si="19"/>
        <v>0</v>
      </c>
      <c r="F59" s="43">
        <f t="shared" si="20"/>
        <v>0</v>
      </c>
      <c r="G59" s="43">
        <f t="shared" si="21"/>
        <v>0</v>
      </c>
      <c r="H59" s="158">
        <f t="shared" si="22"/>
        <v>0</v>
      </c>
      <c r="I59" s="159">
        <f t="shared" si="17"/>
        <v>0</v>
      </c>
      <c r="J59" s="200">
        <f t="shared" si="18"/>
        <v>0</v>
      </c>
      <c r="K59" s="202"/>
    </row>
    <row r="60" spans="1:11" x14ac:dyDescent="0.25">
      <c r="A60" s="300"/>
      <c r="B60" s="301"/>
      <c r="C60" s="195"/>
      <c r="D60" s="197"/>
      <c r="E60" s="43">
        <f t="shared" si="19"/>
        <v>0</v>
      </c>
      <c r="F60" s="43">
        <f t="shared" si="20"/>
        <v>0</v>
      </c>
      <c r="G60" s="43">
        <f t="shared" si="21"/>
        <v>0</v>
      </c>
      <c r="H60" s="158">
        <f t="shared" si="22"/>
        <v>0</v>
      </c>
      <c r="I60" s="159">
        <f t="shared" si="17"/>
        <v>0</v>
      </c>
      <c r="J60" s="200">
        <f t="shared" si="18"/>
        <v>0</v>
      </c>
      <c r="K60" s="203"/>
    </row>
    <row r="61" spans="1:11" x14ac:dyDescent="0.25">
      <c r="A61" s="300"/>
      <c r="B61" s="301"/>
      <c r="C61" s="195"/>
      <c r="D61" s="197"/>
      <c r="E61" s="43">
        <f t="shared" si="19"/>
        <v>0</v>
      </c>
      <c r="F61" s="43">
        <f t="shared" si="20"/>
        <v>0</v>
      </c>
      <c r="G61" s="43">
        <f t="shared" si="21"/>
        <v>0</v>
      </c>
      <c r="H61" s="158">
        <f t="shared" si="22"/>
        <v>0</v>
      </c>
      <c r="I61" s="159">
        <f t="shared" si="17"/>
        <v>0</v>
      </c>
      <c r="J61" s="200">
        <f t="shared" si="18"/>
        <v>0</v>
      </c>
      <c r="K61" s="203"/>
    </row>
    <row r="62" spans="1:11" x14ac:dyDescent="0.25">
      <c r="A62" s="300"/>
      <c r="B62" s="301"/>
      <c r="C62" s="195"/>
      <c r="D62" s="197"/>
      <c r="E62" s="43">
        <f t="shared" si="19"/>
        <v>0</v>
      </c>
      <c r="F62" s="43">
        <f t="shared" si="20"/>
        <v>0</v>
      </c>
      <c r="G62" s="43">
        <f t="shared" si="21"/>
        <v>0</v>
      </c>
      <c r="H62" s="158">
        <f t="shared" si="22"/>
        <v>0</v>
      </c>
      <c r="I62" s="159">
        <f t="shared" si="17"/>
        <v>0</v>
      </c>
      <c r="J62" s="200">
        <f t="shared" si="18"/>
        <v>0</v>
      </c>
      <c r="K62" s="203"/>
    </row>
    <row r="63" spans="1:11" x14ac:dyDescent="0.25">
      <c r="A63" s="300"/>
      <c r="B63" s="301"/>
      <c r="C63" s="195"/>
      <c r="D63" s="197"/>
      <c r="E63" s="43">
        <f t="shared" si="19"/>
        <v>0</v>
      </c>
      <c r="F63" s="43">
        <f t="shared" si="20"/>
        <v>0</v>
      </c>
      <c r="G63" s="43">
        <f t="shared" si="21"/>
        <v>0</v>
      </c>
      <c r="H63" s="158">
        <f t="shared" si="22"/>
        <v>0</v>
      </c>
      <c r="I63" s="159">
        <f t="shared" si="17"/>
        <v>0</v>
      </c>
      <c r="J63" s="200">
        <f t="shared" si="18"/>
        <v>0</v>
      </c>
      <c r="K63" s="203"/>
    </row>
    <row r="64" spans="1:11" x14ac:dyDescent="0.25">
      <c r="A64" s="300"/>
      <c r="B64" s="301"/>
      <c r="C64" s="195"/>
      <c r="D64" s="195"/>
      <c r="E64" s="43">
        <f>D64*$E$6</f>
        <v>0</v>
      </c>
      <c r="F64" s="43">
        <f>D64*$F$6</f>
        <v>0</v>
      </c>
      <c r="G64" s="43">
        <f>E64*$G$6</f>
        <v>0</v>
      </c>
      <c r="H64" s="158">
        <f>F64*$H$6</f>
        <v>0</v>
      </c>
      <c r="I64" s="159">
        <f t="shared" si="17"/>
        <v>0</v>
      </c>
      <c r="J64" s="200">
        <f t="shared" si="18"/>
        <v>0</v>
      </c>
      <c r="K64" s="203"/>
    </row>
    <row r="65" spans="1:11" x14ac:dyDescent="0.25">
      <c r="A65" s="300"/>
      <c r="B65" s="301"/>
      <c r="C65" s="195"/>
      <c r="D65" s="197"/>
      <c r="E65" s="43">
        <f>D65*$E$6</f>
        <v>0</v>
      </c>
      <c r="F65" s="43">
        <f>D65*$F$6</f>
        <v>0</v>
      </c>
      <c r="G65" s="43">
        <f>E65*$G$6</f>
        <v>0</v>
      </c>
      <c r="H65" s="158">
        <f>F65*$H$6</f>
        <v>0</v>
      </c>
      <c r="I65" s="159">
        <f t="shared" si="17"/>
        <v>0</v>
      </c>
      <c r="J65" s="200">
        <f t="shared" si="18"/>
        <v>0</v>
      </c>
      <c r="K65" s="203"/>
    </row>
    <row r="66" spans="1:11" x14ac:dyDescent="0.25">
      <c r="A66" s="300"/>
      <c r="B66" s="301"/>
      <c r="C66" s="195"/>
      <c r="D66" s="197"/>
      <c r="E66" s="43">
        <f>D66*$E$6</f>
        <v>0</v>
      </c>
      <c r="F66" s="43">
        <f>D66*$F$6</f>
        <v>0</v>
      </c>
      <c r="G66" s="43">
        <f>E66*$G$6</f>
        <v>0</v>
      </c>
      <c r="H66" s="158">
        <f>F66*$H$6</f>
        <v>0</v>
      </c>
      <c r="I66" s="159">
        <f t="shared" si="17"/>
        <v>0</v>
      </c>
      <c r="J66" s="200">
        <f t="shared" si="18"/>
        <v>0</v>
      </c>
      <c r="K66" s="203"/>
    </row>
    <row r="67" spans="1:11" ht="15.75" thickBot="1" x14ac:dyDescent="0.3">
      <c r="A67" s="298"/>
      <c r="B67" s="299"/>
      <c r="C67" s="195"/>
      <c r="D67" s="195"/>
      <c r="E67" s="43">
        <f>D67*$E$6</f>
        <v>0</v>
      </c>
      <c r="F67" s="43">
        <f>D67*$F$6</f>
        <v>0</v>
      </c>
      <c r="G67" s="43">
        <f>E67*$G$6</f>
        <v>0</v>
      </c>
      <c r="H67" s="158">
        <f>F67*$H$6</f>
        <v>0</v>
      </c>
      <c r="I67" s="159">
        <f t="shared" si="17"/>
        <v>0</v>
      </c>
      <c r="J67" s="200">
        <f t="shared" si="18"/>
        <v>0</v>
      </c>
      <c r="K67" s="203"/>
    </row>
    <row r="68" spans="1:11" ht="15.75" customHeight="1" thickBot="1" x14ac:dyDescent="0.3">
      <c r="A68" s="296" t="s">
        <v>37</v>
      </c>
      <c r="B68" s="297"/>
      <c r="C68" s="297"/>
      <c r="D68" s="297"/>
      <c r="E68" s="297"/>
      <c r="F68" s="297"/>
      <c r="G68" s="297"/>
      <c r="H68" s="297"/>
      <c r="I68" s="160">
        <f>SUM(I53:I67)</f>
        <v>0</v>
      </c>
      <c r="J68" s="164">
        <f>(SUM(J53:J67))</f>
        <v>0</v>
      </c>
      <c r="K68" s="40" t="s">
        <v>36</v>
      </c>
    </row>
    <row r="69" spans="1:11" ht="15.75" thickBot="1" x14ac:dyDescent="0.3"/>
    <row r="70" spans="1:11" s="149" customFormat="1" ht="30" x14ac:dyDescent="0.25">
      <c r="A70" s="294" t="str">
        <f>'MONTAGE FINANCIER - VOLET A'!E11</f>
        <v>Autres partenaires</v>
      </c>
      <c r="B70" s="295"/>
      <c r="C70" s="161" t="s">
        <v>122</v>
      </c>
      <c r="D70" s="294" t="s">
        <v>1</v>
      </c>
      <c r="E70" s="303"/>
    </row>
    <row r="71" spans="1:11" x14ac:dyDescent="0.25">
      <c r="A71" s="30">
        <v>26</v>
      </c>
      <c r="B71" s="195"/>
      <c r="C71" s="201"/>
      <c r="D71" s="306"/>
      <c r="E71" s="307"/>
      <c r="F71" s="37"/>
      <c r="G71" s="28"/>
      <c r="H71" s="28"/>
      <c r="I71" s="28"/>
      <c r="J71" s="28"/>
    </row>
    <row r="72" spans="1:11" x14ac:dyDescent="0.25">
      <c r="A72" s="30">
        <v>27</v>
      </c>
      <c r="B72" s="195"/>
      <c r="C72" s="201"/>
      <c r="D72" s="306"/>
      <c r="E72" s="307"/>
      <c r="F72" s="28"/>
      <c r="G72" s="28"/>
      <c r="H72" s="28"/>
      <c r="I72" s="28"/>
      <c r="J72" s="28"/>
    </row>
    <row r="73" spans="1:11" x14ac:dyDescent="0.25">
      <c r="A73" s="30">
        <v>28</v>
      </c>
      <c r="B73" s="195"/>
      <c r="C73" s="201"/>
      <c r="D73" s="306"/>
      <c r="E73" s="307"/>
      <c r="F73" s="28"/>
      <c r="G73" s="28"/>
      <c r="H73" s="28"/>
      <c r="I73" s="28"/>
      <c r="J73" s="28"/>
    </row>
    <row r="74" spans="1:11" x14ac:dyDescent="0.25">
      <c r="A74" s="30">
        <v>29</v>
      </c>
      <c r="B74" s="195"/>
      <c r="C74" s="201"/>
      <c r="D74" s="306"/>
      <c r="E74" s="307"/>
      <c r="F74" s="28"/>
      <c r="G74" s="28"/>
      <c r="H74" s="28"/>
      <c r="I74" s="28"/>
      <c r="J74" s="28"/>
    </row>
    <row r="75" spans="1:11" ht="15.75" thickBot="1" x14ac:dyDescent="0.3">
      <c r="A75" s="30">
        <v>30</v>
      </c>
      <c r="B75" s="195"/>
      <c r="C75" s="201"/>
      <c r="D75" s="306"/>
      <c r="E75" s="307"/>
      <c r="F75" s="28"/>
      <c r="G75" s="28"/>
      <c r="H75" s="28"/>
      <c r="I75" s="28"/>
      <c r="J75" s="28"/>
    </row>
    <row r="76" spans="1:11" ht="15.75" customHeight="1" thickBot="1" x14ac:dyDescent="0.3">
      <c r="A76" s="296" t="s">
        <v>124</v>
      </c>
      <c r="B76" s="297"/>
      <c r="C76" s="211">
        <f>SUM(C71:C75)</f>
        <v>0</v>
      </c>
      <c r="D76" s="304">
        <f>SUM(D71:D75)</f>
        <v>0</v>
      </c>
      <c r="E76" s="305"/>
      <c r="F76" s="28"/>
      <c r="G76" s="28"/>
      <c r="H76" s="28"/>
      <c r="I76" s="28"/>
      <c r="J76" s="28"/>
    </row>
  </sheetData>
  <sheetProtection sheet="1" objects="1" scenarios="1" formatCells="0" formatColumns="0" formatRows="0" deleteRows="0"/>
  <mergeCells count="32">
    <mergeCell ref="A76:B76"/>
    <mergeCell ref="D70:E70"/>
    <mergeCell ref="D76:E76"/>
    <mergeCell ref="D75:E75"/>
    <mergeCell ref="D74:E74"/>
    <mergeCell ref="D73:E73"/>
    <mergeCell ref="D72:E72"/>
    <mergeCell ref="D71:E71"/>
    <mergeCell ref="A70:B70"/>
    <mergeCell ref="A68:H68"/>
    <mergeCell ref="A64:B64"/>
    <mergeCell ref="A57:B57"/>
    <mergeCell ref="A56:B56"/>
    <mergeCell ref="A55:B55"/>
    <mergeCell ref="A62:B62"/>
    <mergeCell ref="A61:B61"/>
    <mergeCell ref="A60:B60"/>
    <mergeCell ref="A59:B59"/>
    <mergeCell ref="A58:B58"/>
    <mergeCell ref="A63:B63"/>
    <mergeCell ref="A1:G1"/>
    <mergeCell ref="A7:B7"/>
    <mergeCell ref="A31:H31"/>
    <mergeCell ref="A67:B67"/>
    <mergeCell ref="A66:B66"/>
    <mergeCell ref="A65:B65"/>
    <mergeCell ref="A54:B54"/>
    <mergeCell ref="A53:B53"/>
    <mergeCell ref="G5:H5"/>
    <mergeCell ref="A4:F4"/>
    <mergeCell ref="A3:F3"/>
    <mergeCell ref="A2:F2"/>
  </mergeCells>
  <phoneticPr fontId="2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F971-0844-4530-8535-4BFB12CF2E3D}">
  <dimension ref="A1:G41"/>
  <sheetViews>
    <sheetView showGridLines="0" showZeros="0" zoomScale="90" zoomScaleNormal="90" zoomScaleSheetLayoutView="100" workbookViewId="0">
      <selection activeCell="C15" sqref="C15"/>
    </sheetView>
  </sheetViews>
  <sheetFormatPr baseColWidth="10" defaultColWidth="9.140625" defaultRowHeight="14.25" x14ac:dyDescent="0.25"/>
  <cols>
    <col min="1" max="1" width="3.7109375" style="69" customWidth="1"/>
    <col min="2" max="2" width="6.7109375" style="69" customWidth="1"/>
    <col min="3" max="3" width="38.28515625" style="69" customWidth="1"/>
    <col min="4" max="4" width="17.7109375" style="72" customWidth="1"/>
    <col min="5" max="5" width="40.7109375" style="69" customWidth="1"/>
    <col min="6" max="6" width="17.7109375" style="73" customWidth="1"/>
    <col min="7" max="7" width="9.140625" style="69"/>
    <col min="8" max="8" width="12.42578125" style="69" bestFit="1" customWidth="1"/>
    <col min="9" max="16384" width="9.140625" style="69"/>
  </cols>
  <sheetData>
    <row r="1" spans="1:7" ht="69" customHeight="1" thickBot="1" x14ac:dyDescent="0.3">
      <c r="B1" s="308"/>
      <c r="C1" s="309"/>
      <c r="D1" s="244"/>
      <c r="E1" s="244"/>
      <c r="F1" s="245"/>
    </row>
    <row r="2" spans="1:7" ht="15" thickBot="1" x14ac:dyDescent="0.3"/>
    <row r="3" spans="1:7" ht="14.25" customHeight="1" thickBot="1" x14ac:dyDescent="0.3">
      <c r="B3" s="246" t="s">
        <v>38</v>
      </c>
      <c r="C3" s="247"/>
      <c r="D3" s="248"/>
      <c r="E3" s="91"/>
      <c r="F3" s="92"/>
    </row>
    <row r="4" spans="1:7" ht="15.75" customHeight="1" thickBot="1" x14ac:dyDescent="0.3">
      <c r="B4" s="252"/>
      <c r="C4" s="253"/>
      <c r="D4" s="310"/>
      <c r="E4" s="55" t="s">
        <v>39</v>
      </c>
      <c r="F4" s="132">
        <v>0.5</v>
      </c>
    </row>
    <row r="5" spans="1:7" ht="15" thickBot="1" x14ac:dyDescent="0.3">
      <c r="B5" s="93"/>
      <c r="C5" s="93"/>
      <c r="D5" s="94"/>
      <c r="E5" s="95"/>
      <c r="F5" s="95"/>
    </row>
    <row r="6" spans="1:7" ht="15.75" customHeight="1" thickBot="1" x14ac:dyDescent="0.3">
      <c r="B6" s="246" t="s">
        <v>10</v>
      </c>
      <c r="C6" s="247"/>
      <c r="D6" s="247"/>
      <c r="E6" s="247"/>
      <c r="F6" s="248"/>
    </row>
    <row r="7" spans="1:7" ht="15" customHeight="1" thickBot="1" x14ac:dyDescent="0.3">
      <c r="B7" s="252"/>
      <c r="C7" s="253"/>
      <c r="D7" s="253"/>
      <c r="E7" s="253"/>
      <c r="F7" s="254"/>
    </row>
    <row r="8" spans="1:7" ht="15.75" thickBot="1" x14ac:dyDescent="0.3">
      <c r="B8" s="96"/>
      <c r="D8" s="97"/>
      <c r="E8" s="98"/>
      <c r="F8" s="99"/>
    </row>
    <row r="9" spans="1:7" s="93" customFormat="1" ht="30.6" customHeight="1" x14ac:dyDescent="0.25">
      <c r="B9" s="212" t="s">
        <v>40</v>
      </c>
      <c r="C9" s="236" t="s">
        <v>127</v>
      </c>
      <c r="D9" s="213" t="s">
        <v>44</v>
      </c>
      <c r="E9" s="214" t="s">
        <v>42</v>
      </c>
      <c r="F9" s="213" t="s">
        <v>45</v>
      </c>
    </row>
    <row r="10" spans="1:7" ht="30" customHeight="1" x14ac:dyDescent="0.25">
      <c r="A10" s="93">
        <v>1</v>
      </c>
      <c r="B10" s="60"/>
      <c r="C10" s="235"/>
      <c r="D10" s="61"/>
      <c r="E10" s="100">
        <f>B4</f>
        <v>0</v>
      </c>
      <c r="F10" s="59">
        <f>ROUNDDOWN((D37-F17-F12-F15),0)</f>
        <v>0</v>
      </c>
    </row>
    <row r="11" spans="1:7" ht="15.75" x14ac:dyDescent="0.25">
      <c r="A11" s="93">
        <v>2</v>
      </c>
      <c r="B11" s="60"/>
      <c r="C11" s="235"/>
      <c r="D11" s="61"/>
      <c r="E11" s="240" t="s">
        <v>115</v>
      </c>
      <c r="F11" s="241"/>
    </row>
    <row r="12" spans="1:7" ht="15" x14ac:dyDescent="0.25">
      <c r="A12" s="93">
        <v>3</v>
      </c>
      <c r="B12" s="60"/>
      <c r="C12" s="235"/>
      <c r="D12" s="61"/>
      <c r="E12" s="62"/>
      <c r="F12" s="63"/>
      <c r="G12" s="69">
        <v>26</v>
      </c>
    </row>
    <row r="13" spans="1:7" ht="15" x14ac:dyDescent="0.25">
      <c r="A13" s="93">
        <v>4</v>
      </c>
      <c r="B13" s="60"/>
      <c r="C13" s="235"/>
      <c r="D13" s="61"/>
      <c r="E13" s="62"/>
      <c r="F13" s="63"/>
      <c r="G13" s="69">
        <v>27</v>
      </c>
    </row>
    <row r="14" spans="1:7" ht="15" x14ac:dyDescent="0.25">
      <c r="A14" s="93">
        <v>5</v>
      </c>
      <c r="B14" s="60"/>
      <c r="C14" s="235"/>
      <c r="D14" s="61"/>
      <c r="E14" s="62"/>
      <c r="F14" s="63"/>
      <c r="G14" s="69">
        <v>28</v>
      </c>
    </row>
    <row r="15" spans="1:7" ht="15" x14ac:dyDescent="0.25">
      <c r="A15" s="93">
        <v>6</v>
      </c>
      <c r="B15" s="60"/>
      <c r="C15" s="235"/>
      <c r="D15" s="61"/>
      <c r="E15" s="62"/>
      <c r="F15" s="63"/>
      <c r="G15" s="69">
        <v>29</v>
      </c>
    </row>
    <row r="16" spans="1:7" ht="15" x14ac:dyDescent="0.25">
      <c r="A16" s="93"/>
      <c r="B16" s="60"/>
      <c r="C16" s="235"/>
      <c r="D16" s="61"/>
      <c r="E16" s="62"/>
      <c r="F16" s="63"/>
      <c r="G16" s="69">
        <v>30</v>
      </c>
    </row>
    <row r="17" spans="1:6" ht="15" x14ac:dyDescent="0.25">
      <c r="A17" s="93">
        <v>7</v>
      </c>
      <c r="B17" s="60"/>
      <c r="C17" s="235"/>
      <c r="D17" s="61"/>
      <c r="E17" s="242" t="s">
        <v>34</v>
      </c>
      <c r="F17" s="243">
        <f>ROUNDUP(MIN(5000,((D37*F4)-F12-F15)),0)</f>
        <v>0</v>
      </c>
    </row>
    <row r="18" spans="1:6" ht="15" x14ac:dyDescent="0.25">
      <c r="A18" s="93">
        <v>8</v>
      </c>
      <c r="B18" s="60"/>
      <c r="C18" s="235"/>
      <c r="D18" s="61"/>
      <c r="E18" s="242"/>
      <c r="F18" s="243"/>
    </row>
    <row r="19" spans="1:6" ht="16.5" thickBot="1" x14ac:dyDescent="0.3">
      <c r="A19" s="93">
        <v>9</v>
      </c>
      <c r="B19" s="60"/>
      <c r="C19" s="235"/>
      <c r="D19" s="63"/>
      <c r="E19" s="216" t="s">
        <v>0</v>
      </c>
      <c r="F19" s="64">
        <f>SUM(F10:F18)</f>
        <v>0</v>
      </c>
    </row>
    <row r="20" spans="1:6" ht="15.75" thickBot="1" x14ac:dyDescent="0.3">
      <c r="A20" s="93">
        <v>10</v>
      </c>
      <c r="B20" s="60"/>
      <c r="C20" s="235"/>
      <c r="D20" s="63"/>
      <c r="E20" s="101"/>
      <c r="F20" s="65"/>
    </row>
    <row r="21" spans="1:6" ht="14.25" customHeight="1" x14ac:dyDescent="0.25">
      <c r="A21" s="93">
        <v>11</v>
      </c>
      <c r="B21" s="60"/>
      <c r="C21" s="235"/>
      <c r="D21" s="63"/>
      <c r="E21" s="263" t="s">
        <v>130</v>
      </c>
      <c r="F21" s="311"/>
    </row>
    <row r="22" spans="1:6" ht="14.25" customHeight="1" x14ac:dyDescent="0.25">
      <c r="A22" s="93">
        <v>12</v>
      </c>
      <c r="B22" s="60"/>
      <c r="C22" s="235"/>
      <c r="D22" s="61"/>
      <c r="E22" s="265"/>
      <c r="F22" s="312"/>
    </row>
    <row r="23" spans="1:6" ht="15" customHeight="1" x14ac:dyDescent="0.25">
      <c r="A23" s="93">
        <v>13</v>
      </c>
      <c r="B23" s="60"/>
      <c r="C23" s="235"/>
      <c r="D23" s="61"/>
      <c r="E23" s="265"/>
      <c r="F23" s="312"/>
    </row>
    <row r="24" spans="1:6" ht="15" customHeight="1" thickBot="1" x14ac:dyDescent="0.3">
      <c r="A24" s="93">
        <v>14</v>
      </c>
      <c r="B24" s="60"/>
      <c r="C24" s="235"/>
      <c r="D24" s="63"/>
      <c r="E24" s="313"/>
      <c r="F24" s="314"/>
    </row>
    <row r="25" spans="1:6" ht="15" x14ac:dyDescent="0.25">
      <c r="A25" s="93">
        <v>15</v>
      </c>
      <c r="B25" s="60"/>
      <c r="C25" s="235"/>
      <c r="D25" s="63"/>
      <c r="F25" s="69"/>
    </row>
    <row r="26" spans="1:6" ht="15" x14ac:dyDescent="0.25">
      <c r="A26" s="93">
        <v>16</v>
      </c>
      <c r="B26" s="60"/>
      <c r="C26" s="235"/>
      <c r="D26" s="61"/>
    </row>
    <row r="27" spans="1:6" ht="15" x14ac:dyDescent="0.25">
      <c r="A27" s="93">
        <v>17</v>
      </c>
      <c r="B27" s="60"/>
      <c r="C27" s="235"/>
      <c r="D27" s="61"/>
    </row>
    <row r="28" spans="1:6" ht="15" x14ac:dyDescent="0.25">
      <c r="A28" s="93">
        <v>18</v>
      </c>
      <c r="B28" s="60"/>
      <c r="C28" s="235"/>
      <c r="D28" s="63"/>
    </row>
    <row r="29" spans="1:6" ht="15" x14ac:dyDescent="0.25">
      <c r="A29" s="93">
        <v>19</v>
      </c>
      <c r="B29" s="60"/>
      <c r="C29" s="235"/>
      <c r="D29" s="63"/>
      <c r="F29" s="69"/>
    </row>
    <row r="30" spans="1:6" ht="15" x14ac:dyDescent="0.25">
      <c r="A30" s="93">
        <v>20</v>
      </c>
      <c r="B30" s="60"/>
      <c r="C30" s="235"/>
      <c r="D30" s="61"/>
    </row>
    <row r="31" spans="1:6" ht="15.75" x14ac:dyDescent="0.25">
      <c r="A31" s="93"/>
      <c r="B31" s="267" t="s">
        <v>106</v>
      </c>
      <c r="C31" s="268"/>
      <c r="D31" s="269"/>
      <c r="F31" s="69"/>
    </row>
    <row r="32" spans="1:6" ht="15" x14ac:dyDescent="0.25">
      <c r="A32" s="93">
        <v>21</v>
      </c>
      <c r="B32" s="60"/>
      <c r="C32" s="231"/>
      <c r="D32" s="61"/>
    </row>
    <row r="33" spans="1:6" ht="15" x14ac:dyDescent="0.25">
      <c r="A33" s="93">
        <v>22</v>
      </c>
      <c r="B33" s="60"/>
      <c r="C33" s="231"/>
      <c r="D33" s="61"/>
    </row>
    <row r="34" spans="1:6" ht="15" x14ac:dyDescent="0.25">
      <c r="A34" s="93">
        <v>23</v>
      </c>
      <c r="B34" s="60"/>
      <c r="C34" s="231"/>
      <c r="D34" s="63"/>
    </row>
    <row r="35" spans="1:6" ht="15" x14ac:dyDescent="0.25">
      <c r="A35" s="93">
        <v>24</v>
      </c>
      <c r="B35" s="60"/>
      <c r="C35" s="231"/>
      <c r="D35" s="63"/>
      <c r="F35" s="69"/>
    </row>
    <row r="36" spans="1:6" ht="15" x14ac:dyDescent="0.25">
      <c r="A36" s="93">
        <v>25</v>
      </c>
      <c r="B36" s="60"/>
      <c r="C36" s="231"/>
      <c r="D36" s="61"/>
    </row>
    <row r="37" spans="1:6" ht="20.100000000000001" customHeight="1" thickBot="1" x14ac:dyDescent="0.3">
      <c r="B37" s="270" t="s">
        <v>0</v>
      </c>
      <c r="C37" s="271"/>
      <c r="D37" s="64">
        <f>SUM(D10:D36)</f>
        <v>0</v>
      </c>
    </row>
    <row r="38" spans="1:6" ht="15" thickBot="1" x14ac:dyDescent="0.3"/>
    <row r="39" spans="1:6" ht="15.75" customHeight="1" thickBot="1" x14ac:dyDescent="0.3">
      <c r="B39" s="257" t="s">
        <v>43</v>
      </c>
      <c r="C39" s="258"/>
      <c r="D39" s="258"/>
      <c r="E39" s="258"/>
      <c r="F39" s="259"/>
    </row>
    <row r="40" spans="1:6" ht="125.25" customHeight="1" thickBot="1" x14ac:dyDescent="0.3">
      <c r="B40" s="260"/>
      <c r="C40" s="261"/>
      <c r="D40" s="261"/>
      <c r="E40" s="261"/>
      <c r="F40" s="262"/>
    </row>
    <row r="41" spans="1:6" s="72" customFormat="1" x14ac:dyDescent="0.25">
      <c r="B41" s="255" t="s">
        <v>134</v>
      </c>
      <c r="C41" s="255"/>
      <c r="E41" s="69"/>
      <c r="F41" s="73"/>
    </row>
  </sheetData>
  <sheetProtection sheet="1" objects="1" scenarios="1"/>
  <mergeCells count="15">
    <mergeCell ref="E17:E18"/>
    <mergeCell ref="F17:F18"/>
    <mergeCell ref="B7:F7"/>
    <mergeCell ref="B40:F40"/>
    <mergeCell ref="B41:C41"/>
    <mergeCell ref="B37:C37"/>
    <mergeCell ref="B39:F39"/>
    <mergeCell ref="B31:D31"/>
    <mergeCell ref="E11:F11"/>
    <mergeCell ref="E21:F24"/>
    <mergeCell ref="B1:C1"/>
    <mergeCell ref="D1:F1"/>
    <mergeCell ref="B3:D3"/>
    <mergeCell ref="B4:D4"/>
    <mergeCell ref="B6:F6"/>
  </mergeCells>
  <conditionalFormatting sqref="D37">
    <cfRule type="cellIs" dxfId="2" priority="3" operator="equal">
      <formula>#REF!</formula>
    </cfRule>
  </conditionalFormatting>
  <conditionalFormatting sqref="F19">
    <cfRule type="cellIs" dxfId="1" priority="1" operator="greaterThan">
      <formula>$D$37</formula>
    </cfRule>
    <cfRule type="cellIs" dxfId="0" priority="2" operator="equal">
      <formula>$D$37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562A7D-9CA8-42A9-9D72-7A4CF56FFAE5}">
          <x14:formula1>
            <xm:f>'Liste - Volet A'!$D$2:$D$3</xm:f>
          </x14:formula1>
          <xm:sqref>F4</xm:sqref>
        </x14:dataValidation>
        <x14:dataValidation type="list" allowBlank="1" showInputMessage="1" showErrorMessage="1" error="Choisir un élément du projet dans la liste" xr:uid="{640D1DB3-9961-4CB7-BF0B-B3522604CBF5}">
          <x14:formula1>
            <xm:f>'Liste - Volet B'!$A$2:$A$22</xm:f>
          </x14:formula1>
          <xm:sqref>C10:C30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8377-AEE7-46BD-B44E-C8B9DB2A1E41}">
  <dimension ref="A1:A22"/>
  <sheetViews>
    <sheetView showZeros="0" workbookViewId="0">
      <selection activeCell="D1" sqref="D1"/>
    </sheetView>
  </sheetViews>
  <sheetFormatPr baseColWidth="10" defaultRowHeight="15" x14ac:dyDescent="0.2"/>
  <cols>
    <col min="1" max="1" width="32.5703125" style="103" customWidth="1"/>
    <col min="2" max="16384" width="11.42578125" style="66"/>
  </cols>
  <sheetData>
    <row r="1" spans="1:1" ht="15.75" x14ac:dyDescent="0.25">
      <c r="A1" s="102" t="s">
        <v>56</v>
      </c>
    </row>
    <row r="2" spans="1:1" x14ac:dyDescent="0.2">
      <c r="A2" s="103" t="s">
        <v>92</v>
      </c>
    </row>
    <row r="3" spans="1:1" x14ac:dyDescent="0.2">
      <c r="A3" s="103" t="s">
        <v>93</v>
      </c>
    </row>
    <row r="4" spans="1:1" x14ac:dyDescent="0.2">
      <c r="A4" s="103" t="s">
        <v>51</v>
      </c>
    </row>
    <row r="5" spans="1:1" x14ac:dyDescent="0.2">
      <c r="A5" s="103" t="s">
        <v>50</v>
      </c>
    </row>
    <row r="6" spans="1:1" x14ac:dyDescent="0.2">
      <c r="A6" s="103" t="s">
        <v>48</v>
      </c>
    </row>
    <row r="7" spans="1:1" x14ac:dyDescent="0.2">
      <c r="A7" s="103" t="s">
        <v>46</v>
      </c>
    </row>
    <row r="8" spans="1:1" x14ac:dyDescent="0.2">
      <c r="A8" s="103" t="s">
        <v>47</v>
      </c>
    </row>
    <row r="9" spans="1:1" x14ac:dyDescent="0.2">
      <c r="A9" s="103" t="s">
        <v>94</v>
      </c>
    </row>
    <row r="10" spans="1:1" x14ac:dyDescent="0.2">
      <c r="A10" s="104" t="s">
        <v>101</v>
      </c>
    </row>
    <row r="11" spans="1:1" x14ac:dyDescent="0.2">
      <c r="A11" s="103" t="s">
        <v>49</v>
      </c>
    </row>
    <row r="12" spans="1:1" x14ac:dyDescent="0.2">
      <c r="A12" s="104" t="s">
        <v>103</v>
      </c>
    </row>
    <row r="13" spans="1:1" x14ac:dyDescent="0.2">
      <c r="A13" s="103" t="s">
        <v>95</v>
      </c>
    </row>
    <row r="14" spans="1:1" x14ac:dyDescent="0.2">
      <c r="A14" s="103" t="s">
        <v>54</v>
      </c>
    </row>
    <row r="15" spans="1:1" x14ac:dyDescent="0.2">
      <c r="A15" s="103" t="s">
        <v>96</v>
      </c>
    </row>
    <row r="16" spans="1:1" x14ac:dyDescent="0.2">
      <c r="A16" s="103" t="s">
        <v>52</v>
      </c>
    </row>
    <row r="17" spans="1:1" x14ac:dyDescent="0.2">
      <c r="A17" s="103" t="s">
        <v>97</v>
      </c>
    </row>
    <row r="18" spans="1:1" x14ac:dyDescent="0.2">
      <c r="A18" s="103" t="s">
        <v>98</v>
      </c>
    </row>
    <row r="19" spans="1:1" x14ac:dyDescent="0.2">
      <c r="A19" s="103" t="s">
        <v>53</v>
      </c>
    </row>
    <row r="20" spans="1:1" x14ac:dyDescent="0.2">
      <c r="A20" s="103" t="s">
        <v>99</v>
      </c>
    </row>
    <row r="21" spans="1:1" x14ac:dyDescent="0.2">
      <c r="A21" s="104" t="s">
        <v>102</v>
      </c>
    </row>
    <row r="22" spans="1:1" x14ac:dyDescent="0.2">
      <c r="A22" s="103" t="s">
        <v>100</v>
      </c>
    </row>
  </sheetData>
  <sheetProtection sheet="1" objects="1" scenarios="1"/>
  <autoFilter ref="A1:A10" xr:uid="{479E56FD-0127-48FF-8159-289FD22AA87E}">
    <sortState xmlns:xlrd2="http://schemas.microsoft.com/office/spreadsheetml/2017/richdata2" ref="A2:A19">
      <sortCondition ref="A1:A10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0A5E-B56A-449B-95B2-E791363AC898}">
  <sheetPr>
    <tabColor theme="3" tint="0.39997558519241921"/>
  </sheetPr>
  <dimension ref="A1:S55"/>
  <sheetViews>
    <sheetView showZeros="0" zoomScaleNormal="100" workbookViewId="0">
      <selection activeCell="A2" sqref="A2:F2"/>
    </sheetView>
  </sheetViews>
  <sheetFormatPr baseColWidth="10" defaultRowHeight="15" x14ac:dyDescent="0.25"/>
  <cols>
    <col min="1" max="1" width="4.42578125" style="29" customWidth="1"/>
    <col min="2" max="2" width="30.7109375" style="31" customWidth="1"/>
    <col min="3" max="4" width="15.7109375" style="28" customWidth="1"/>
    <col min="5" max="10" width="15.7109375" style="29" customWidth="1"/>
    <col min="11" max="11" width="52" style="28" customWidth="1"/>
    <col min="12" max="16384" width="11.42578125" style="28"/>
  </cols>
  <sheetData>
    <row r="1" spans="1:19" ht="21" customHeight="1" x14ac:dyDescent="0.25">
      <c r="A1" s="293" t="str">
        <f>'Analyse Rapport final'!L6</f>
        <v>Analyse Rapport de fin de projet - Volet B équipements</v>
      </c>
      <c r="B1" s="293"/>
      <c r="C1" s="293"/>
      <c r="D1" s="293"/>
      <c r="E1" s="293"/>
      <c r="F1" s="293"/>
      <c r="G1" s="293"/>
    </row>
    <row r="2" spans="1:19" ht="21" customHeight="1" x14ac:dyDescent="0.25">
      <c r="A2" s="293">
        <f>'MONTAGE FINANCIER - VOLET B'!B4</f>
        <v>0</v>
      </c>
      <c r="B2" s="293"/>
      <c r="C2" s="293"/>
      <c r="D2" s="293"/>
      <c r="E2" s="293"/>
      <c r="F2" s="293"/>
    </row>
    <row r="3" spans="1:19" ht="21" customHeight="1" x14ac:dyDescent="0.25">
      <c r="A3" s="293">
        <f>'MONTAGE FINANCIER - VOLET B'!B7</f>
        <v>0</v>
      </c>
      <c r="B3" s="293"/>
      <c r="C3" s="293"/>
      <c r="D3" s="293"/>
      <c r="E3" s="293"/>
      <c r="F3" s="293"/>
    </row>
    <row r="4" spans="1:19" ht="21" customHeight="1" x14ac:dyDescent="0.25">
      <c r="A4" s="293">
        <f>'Analyse Rapport final'!C4</f>
        <v>0</v>
      </c>
      <c r="B4" s="293"/>
      <c r="C4" s="293"/>
      <c r="D4" s="293"/>
      <c r="E4" s="293"/>
      <c r="F4" s="293"/>
    </row>
    <row r="5" spans="1:19" x14ac:dyDescent="0.25">
      <c r="G5" s="302" t="s">
        <v>29</v>
      </c>
      <c r="H5" s="302"/>
    </row>
    <row r="6" spans="1:19" ht="15.75" thickBot="1" x14ac:dyDescent="0.3">
      <c r="B6" s="32"/>
      <c r="C6" s="33"/>
      <c r="D6" s="34"/>
      <c r="E6" s="41">
        <v>0.05</v>
      </c>
      <c r="F6" s="42">
        <v>9.9750000000000005E-2</v>
      </c>
      <c r="G6" s="199">
        <v>0</v>
      </c>
      <c r="H6" s="199">
        <v>0</v>
      </c>
      <c r="I6" s="41"/>
      <c r="J6" s="35"/>
      <c r="K6" s="36"/>
      <c r="L6" s="2"/>
      <c r="M6" s="2"/>
      <c r="N6" s="2"/>
      <c r="O6" s="2"/>
      <c r="P6" s="3"/>
      <c r="Q6" s="3"/>
      <c r="R6" s="3"/>
      <c r="S6" s="3"/>
    </row>
    <row r="7" spans="1:19" s="149" customFormat="1" ht="30" x14ac:dyDescent="0.25">
      <c r="A7" s="294" t="str">
        <f>'MONTAGE FINANCIER - VOLET B'!C9</f>
        <v>Éléments du projet - Volet B</v>
      </c>
      <c r="B7" s="295"/>
      <c r="C7" s="39" t="s">
        <v>23</v>
      </c>
      <c r="D7" s="39" t="s">
        <v>4</v>
      </c>
      <c r="E7" s="39" t="s">
        <v>3</v>
      </c>
      <c r="F7" s="39" t="s">
        <v>2</v>
      </c>
      <c r="G7" s="39" t="s">
        <v>19</v>
      </c>
      <c r="H7" s="151" t="s">
        <v>20</v>
      </c>
      <c r="I7" s="161" t="s">
        <v>119</v>
      </c>
      <c r="J7" s="165" t="s">
        <v>35</v>
      </c>
      <c r="K7" s="162" t="s">
        <v>1</v>
      </c>
    </row>
    <row r="8" spans="1:19" x14ac:dyDescent="0.25">
      <c r="A8" s="30">
        <v>1</v>
      </c>
      <c r="B8" s="204"/>
      <c r="C8" s="196"/>
      <c r="D8" s="197"/>
      <c r="E8" s="43">
        <f>D8*$E$6</f>
        <v>0</v>
      </c>
      <c r="F8" s="43">
        <f>D8*$F$6</f>
        <v>0</v>
      </c>
      <c r="G8" s="43">
        <f>E8*$G$6</f>
        <v>0</v>
      </c>
      <c r="H8" s="158">
        <f>F8*$H$6</f>
        <v>0</v>
      </c>
      <c r="I8" s="159">
        <f>D8+E8+F8</f>
        <v>0</v>
      </c>
      <c r="J8" s="198"/>
      <c r="K8" s="203"/>
      <c r="L8" s="37"/>
    </row>
    <row r="9" spans="1:19" x14ac:dyDescent="0.25">
      <c r="A9" s="30">
        <v>2</v>
      </c>
      <c r="B9" s="204"/>
      <c r="C9" s="196"/>
      <c r="D9" s="197"/>
      <c r="E9" s="43">
        <f t="shared" ref="E9:E21" si="0">D9*$E$6</f>
        <v>0</v>
      </c>
      <c r="F9" s="43">
        <f t="shared" ref="F9:F21" si="1">D9*$F$6</f>
        <v>0</v>
      </c>
      <c r="G9" s="43">
        <f t="shared" ref="G9:G21" si="2">E9*$G$6</f>
        <v>0</v>
      </c>
      <c r="H9" s="158">
        <f t="shared" ref="H9:H21" si="3">F9*$H$6</f>
        <v>0</v>
      </c>
      <c r="I9" s="159">
        <f t="shared" ref="I9:I32" si="4">D9+E9+F9</f>
        <v>0</v>
      </c>
      <c r="J9" s="198"/>
      <c r="K9" s="203"/>
    </row>
    <row r="10" spans="1:19" x14ac:dyDescent="0.25">
      <c r="A10" s="30">
        <v>3</v>
      </c>
      <c r="B10" s="204"/>
      <c r="C10" s="196"/>
      <c r="D10" s="197"/>
      <c r="E10" s="43">
        <f t="shared" si="0"/>
        <v>0</v>
      </c>
      <c r="F10" s="43">
        <f t="shared" si="1"/>
        <v>0</v>
      </c>
      <c r="G10" s="43">
        <f t="shared" si="2"/>
        <v>0</v>
      </c>
      <c r="H10" s="158">
        <f t="shared" si="3"/>
        <v>0</v>
      </c>
      <c r="I10" s="159">
        <f t="shared" si="4"/>
        <v>0</v>
      </c>
      <c r="J10" s="198"/>
      <c r="K10" s="203"/>
    </row>
    <row r="11" spans="1:19" x14ac:dyDescent="0.25">
      <c r="A11" s="30">
        <v>4</v>
      </c>
      <c r="B11" s="204"/>
      <c r="C11" s="196"/>
      <c r="D11" s="197"/>
      <c r="E11" s="43">
        <f t="shared" ref="E11:E12" si="5">D11*$E$6</f>
        <v>0</v>
      </c>
      <c r="F11" s="43">
        <f t="shared" ref="F11:F12" si="6">D11*$F$6</f>
        <v>0</v>
      </c>
      <c r="G11" s="43">
        <f t="shared" ref="G11:G12" si="7">E11*$G$6</f>
        <v>0</v>
      </c>
      <c r="H11" s="158">
        <f t="shared" ref="H11:H12" si="8">F11*$H$6</f>
        <v>0</v>
      </c>
      <c r="I11" s="159">
        <f t="shared" si="4"/>
        <v>0</v>
      </c>
      <c r="J11" s="198"/>
      <c r="K11" s="203"/>
    </row>
    <row r="12" spans="1:19" x14ac:dyDescent="0.25">
      <c r="A12" s="30">
        <v>5</v>
      </c>
      <c r="B12" s="204"/>
      <c r="C12" s="196"/>
      <c r="D12" s="197"/>
      <c r="E12" s="43">
        <f t="shared" si="5"/>
        <v>0</v>
      </c>
      <c r="F12" s="43">
        <f t="shared" si="6"/>
        <v>0</v>
      </c>
      <c r="G12" s="43">
        <f t="shared" si="7"/>
        <v>0</v>
      </c>
      <c r="H12" s="158">
        <f t="shared" si="8"/>
        <v>0</v>
      </c>
      <c r="I12" s="159">
        <f t="shared" si="4"/>
        <v>0</v>
      </c>
      <c r="J12" s="198"/>
      <c r="K12" s="203"/>
    </row>
    <row r="13" spans="1:19" x14ac:dyDescent="0.25">
      <c r="A13" s="30">
        <v>6</v>
      </c>
      <c r="B13" s="204"/>
      <c r="C13" s="196"/>
      <c r="D13" s="197"/>
      <c r="E13" s="43">
        <f>D13*$E$6</f>
        <v>0</v>
      </c>
      <c r="F13" s="43">
        <f>D13*$F$6</f>
        <v>0</v>
      </c>
      <c r="G13" s="43">
        <f>E13*$G$6</f>
        <v>0</v>
      </c>
      <c r="H13" s="158">
        <f>F13*$H$6</f>
        <v>0</v>
      </c>
      <c r="I13" s="159">
        <f t="shared" si="4"/>
        <v>0</v>
      </c>
      <c r="J13" s="198"/>
      <c r="K13" s="203"/>
      <c r="L13" s="37"/>
    </row>
    <row r="14" spans="1:19" x14ac:dyDescent="0.25">
      <c r="A14" s="30">
        <v>7</v>
      </c>
      <c r="B14" s="204"/>
      <c r="C14" s="196"/>
      <c r="D14" s="197"/>
      <c r="E14" s="43">
        <f t="shared" ref="E14:E18" si="9">D14*$E$6</f>
        <v>0</v>
      </c>
      <c r="F14" s="43">
        <f t="shared" ref="F14:F18" si="10">D14*$F$6</f>
        <v>0</v>
      </c>
      <c r="G14" s="43">
        <f t="shared" ref="G14:G18" si="11">E14*$G$6</f>
        <v>0</v>
      </c>
      <c r="H14" s="158">
        <f t="shared" ref="H14:H18" si="12">F14*$H$6</f>
        <v>0</v>
      </c>
      <c r="I14" s="159">
        <f t="shared" si="4"/>
        <v>0</v>
      </c>
      <c r="J14" s="198"/>
      <c r="K14" s="203"/>
    </row>
    <row r="15" spans="1:19" x14ac:dyDescent="0.25">
      <c r="A15" s="30">
        <v>8</v>
      </c>
      <c r="B15" s="204"/>
      <c r="C15" s="196"/>
      <c r="D15" s="197"/>
      <c r="E15" s="43">
        <f t="shared" si="9"/>
        <v>0</v>
      </c>
      <c r="F15" s="43">
        <f t="shared" si="10"/>
        <v>0</v>
      </c>
      <c r="G15" s="43">
        <f t="shared" si="11"/>
        <v>0</v>
      </c>
      <c r="H15" s="158">
        <f t="shared" si="12"/>
        <v>0</v>
      </c>
      <c r="I15" s="159">
        <f t="shared" si="4"/>
        <v>0</v>
      </c>
      <c r="J15" s="198"/>
      <c r="K15" s="203"/>
    </row>
    <row r="16" spans="1:19" x14ac:dyDescent="0.25">
      <c r="A16" s="30">
        <v>9</v>
      </c>
      <c r="B16" s="204"/>
      <c r="C16" s="196"/>
      <c r="D16" s="197"/>
      <c r="E16" s="43">
        <f t="shared" si="9"/>
        <v>0</v>
      </c>
      <c r="F16" s="43">
        <f t="shared" si="10"/>
        <v>0</v>
      </c>
      <c r="G16" s="43">
        <f t="shared" si="11"/>
        <v>0</v>
      </c>
      <c r="H16" s="158">
        <f t="shared" si="12"/>
        <v>0</v>
      </c>
      <c r="I16" s="159">
        <f t="shared" si="4"/>
        <v>0</v>
      </c>
      <c r="J16" s="198"/>
      <c r="K16" s="203"/>
    </row>
    <row r="17" spans="1:12" x14ac:dyDescent="0.25">
      <c r="A17" s="30">
        <v>10</v>
      </c>
      <c r="B17" s="204"/>
      <c r="C17" s="196"/>
      <c r="D17" s="197"/>
      <c r="E17" s="43">
        <f t="shared" si="9"/>
        <v>0</v>
      </c>
      <c r="F17" s="43">
        <f t="shared" si="10"/>
        <v>0</v>
      </c>
      <c r="G17" s="43">
        <f t="shared" si="11"/>
        <v>0</v>
      </c>
      <c r="H17" s="158">
        <f t="shared" si="12"/>
        <v>0</v>
      </c>
      <c r="I17" s="159">
        <f t="shared" si="4"/>
        <v>0</v>
      </c>
      <c r="J17" s="198"/>
      <c r="K17" s="203"/>
    </row>
    <row r="18" spans="1:12" x14ac:dyDescent="0.25">
      <c r="A18" s="30">
        <v>11</v>
      </c>
      <c r="B18" s="204"/>
      <c r="C18" s="196"/>
      <c r="D18" s="197"/>
      <c r="E18" s="43">
        <f t="shared" si="9"/>
        <v>0</v>
      </c>
      <c r="F18" s="43">
        <f t="shared" si="10"/>
        <v>0</v>
      </c>
      <c r="G18" s="43">
        <f t="shared" si="11"/>
        <v>0</v>
      </c>
      <c r="H18" s="158">
        <f t="shared" si="12"/>
        <v>0</v>
      </c>
      <c r="I18" s="159">
        <f t="shared" si="4"/>
        <v>0</v>
      </c>
      <c r="J18" s="198"/>
      <c r="K18" s="203"/>
    </row>
    <row r="19" spans="1:12" x14ac:dyDescent="0.25">
      <c r="A19" s="30">
        <v>12</v>
      </c>
      <c r="B19" s="204"/>
      <c r="C19" s="196"/>
      <c r="D19" s="197"/>
      <c r="E19" s="43">
        <f t="shared" si="0"/>
        <v>0</v>
      </c>
      <c r="F19" s="43">
        <f t="shared" si="1"/>
        <v>0</v>
      </c>
      <c r="G19" s="43">
        <f t="shared" si="2"/>
        <v>0</v>
      </c>
      <c r="H19" s="158">
        <f t="shared" si="3"/>
        <v>0</v>
      </c>
      <c r="I19" s="159">
        <f t="shared" si="4"/>
        <v>0</v>
      </c>
      <c r="J19" s="198"/>
      <c r="K19" s="203"/>
    </row>
    <row r="20" spans="1:12" x14ac:dyDescent="0.25">
      <c r="A20" s="30">
        <v>13</v>
      </c>
      <c r="B20" s="204"/>
      <c r="C20" s="196"/>
      <c r="D20" s="197"/>
      <c r="E20" s="43">
        <f t="shared" si="0"/>
        <v>0</v>
      </c>
      <c r="F20" s="43">
        <f t="shared" si="1"/>
        <v>0</v>
      </c>
      <c r="G20" s="43">
        <f t="shared" si="2"/>
        <v>0</v>
      </c>
      <c r="H20" s="158">
        <f t="shared" si="3"/>
        <v>0</v>
      </c>
      <c r="I20" s="159">
        <f t="shared" si="4"/>
        <v>0</v>
      </c>
      <c r="J20" s="198"/>
      <c r="K20" s="203"/>
    </row>
    <row r="21" spans="1:12" x14ac:dyDescent="0.25">
      <c r="A21" s="30">
        <v>14</v>
      </c>
      <c r="B21" s="204"/>
      <c r="C21" s="196"/>
      <c r="D21" s="197"/>
      <c r="E21" s="43">
        <f t="shared" si="0"/>
        <v>0</v>
      </c>
      <c r="F21" s="43">
        <f t="shared" si="1"/>
        <v>0</v>
      </c>
      <c r="G21" s="43">
        <f t="shared" si="2"/>
        <v>0</v>
      </c>
      <c r="H21" s="158">
        <f t="shared" si="3"/>
        <v>0</v>
      </c>
      <c r="I21" s="159">
        <f t="shared" si="4"/>
        <v>0</v>
      </c>
      <c r="J21" s="198"/>
      <c r="K21" s="203"/>
    </row>
    <row r="22" spans="1:12" x14ac:dyDescent="0.25">
      <c r="A22" s="30">
        <v>15</v>
      </c>
      <c r="B22" s="204"/>
      <c r="C22" s="196"/>
      <c r="D22" s="197"/>
      <c r="E22" s="43">
        <f>D22*$E$6</f>
        <v>0</v>
      </c>
      <c r="F22" s="43">
        <f>D22*$F$6</f>
        <v>0</v>
      </c>
      <c r="G22" s="43">
        <f>E22*$G$6</f>
        <v>0</v>
      </c>
      <c r="H22" s="158">
        <f>F22*$H$6</f>
        <v>0</v>
      </c>
      <c r="I22" s="159">
        <f t="shared" si="4"/>
        <v>0</v>
      </c>
      <c r="J22" s="198"/>
      <c r="K22" s="203"/>
      <c r="L22" s="37"/>
    </row>
    <row r="23" spans="1:12" x14ac:dyDescent="0.25">
      <c r="A23" s="30">
        <v>16</v>
      </c>
      <c r="B23" s="204"/>
      <c r="C23" s="196"/>
      <c r="D23" s="197"/>
      <c r="E23" s="43">
        <f t="shared" ref="E23:E26" si="13">D23*$E$6</f>
        <v>0</v>
      </c>
      <c r="F23" s="43">
        <f t="shared" ref="F23:F26" si="14">D23*$F$6</f>
        <v>0</v>
      </c>
      <c r="G23" s="43">
        <f t="shared" ref="G23:G26" si="15">E23*$G$6</f>
        <v>0</v>
      </c>
      <c r="H23" s="158">
        <f t="shared" ref="H23:H26" si="16">F23*$H$6</f>
        <v>0</v>
      </c>
      <c r="I23" s="159">
        <f t="shared" si="4"/>
        <v>0</v>
      </c>
      <c r="J23" s="198"/>
      <c r="K23" s="203"/>
    </row>
    <row r="24" spans="1:12" x14ac:dyDescent="0.25">
      <c r="A24" s="30">
        <v>17</v>
      </c>
      <c r="B24" s="204"/>
      <c r="C24" s="196"/>
      <c r="D24" s="197"/>
      <c r="E24" s="43">
        <f t="shared" si="13"/>
        <v>0</v>
      </c>
      <c r="F24" s="43">
        <f t="shared" si="14"/>
        <v>0</v>
      </c>
      <c r="G24" s="43">
        <f t="shared" si="15"/>
        <v>0</v>
      </c>
      <c r="H24" s="158">
        <f t="shared" si="16"/>
        <v>0</v>
      </c>
      <c r="I24" s="159">
        <f t="shared" si="4"/>
        <v>0</v>
      </c>
      <c r="J24" s="198"/>
      <c r="K24" s="203"/>
    </row>
    <row r="25" spans="1:12" x14ac:dyDescent="0.25">
      <c r="A25" s="30">
        <v>18</v>
      </c>
      <c r="B25" s="204"/>
      <c r="C25" s="196"/>
      <c r="D25" s="197"/>
      <c r="E25" s="43">
        <f t="shared" si="13"/>
        <v>0</v>
      </c>
      <c r="F25" s="43">
        <f t="shared" si="14"/>
        <v>0</v>
      </c>
      <c r="G25" s="43">
        <f t="shared" si="15"/>
        <v>0</v>
      </c>
      <c r="H25" s="158">
        <f t="shared" si="16"/>
        <v>0</v>
      </c>
      <c r="I25" s="159">
        <f t="shared" si="4"/>
        <v>0</v>
      </c>
      <c r="J25" s="198"/>
      <c r="K25" s="203"/>
    </row>
    <row r="26" spans="1:12" x14ac:dyDescent="0.25">
      <c r="A26" s="30">
        <v>19</v>
      </c>
      <c r="B26" s="204"/>
      <c r="C26" s="196"/>
      <c r="D26" s="197"/>
      <c r="E26" s="43">
        <f t="shared" si="13"/>
        <v>0</v>
      </c>
      <c r="F26" s="43">
        <f t="shared" si="14"/>
        <v>0</v>
      </c>
      <c r="G26" s="43">
        <f t="shared" si="15"/>
        <v>0</v>
      </c>
      <c r="H26" s="158">
        <f t="shared" si="16"/>
        <v>0</v>
      </c>
      <c r="I26" s="159">
        <f t="shared" si="4"/>
        <v>0</v>
      </c>
      <c r="J26" s="198"/>
      <c r="K26" s="203"/>
    </row>
    <row r="27" spans="1:12" x14ac:dyDescent="0.25">
      <c r="A27" s="30">
        <v>20</v>
      </c>
      <c r="B27" s="204"/>
      <c r="C27" s="196"/>
      <c r="D27" s="197"/>
      <c r="E27" s="43">
        <f>D27*$E$6</f>
        <v>0</v>
      </c>
      <c r="F27" s="43">
        <f>D27*$F$6</f>
        <v>0</v>
      </c>
      <c r="G27" s="43">
        <f>E27*$G$6</f>
        <v>0</v>
      </c>
      <c r="H27" s="158">
        <f>F27*$H$6</f>
        <v>0</v>
      </c>
      <c r="I27" s="159">
        <f t="shared" si="4"/>
        <v>0</v>
      </c>
      <c r="J27" s="198"/>
      <c r="K27" s="203"/>
      <c r="L27" s="37"/>
    </row>
    <row r="28" spans="1:12" x14ac:dyDescent="0.25">
      <c r="A28" s="30">
        <v>21</v>
      </c>
      <c r="B28" s="204"/>
      <c r="C28" s="196"/>
      <c r="D28" s="197"/>
      <c r="E28" s="43">
        <f t="shared" ref="E28:E41" si="17">D28*$E$6</f>
        <v>0</v>
      </c>
      <c r="F28" s="43">
        <f t="shared" ref="F28:F41" si="18">D28*$F$6</f>
        <v>0</v>
      </c>
      <c r="G28" s="43">
        <f t="shared" ref="G28:G41" si="19">E28*$G$6</f>
        <v>0</v>
      </c>
      <c r="H28" s="158">
        <f t="shared" ref="H28:H41" si="20">F28*$H$6</f>
        <v>0</v>
      </c>
      <c r="I28" s="159">
        <f t="shared" si="4"/>
        <v>0</v>
      </c>
      <c r="J28" s="198"/>
      <c r="K28" s="203"/>
    </row>
    <row r="29" spans="1:12" x14ac:dyDescent="0.25">
      <c r="A29" s="30">
        <v>22</v>
      </c>
      <c r="B29" s="204"/>
      <c r="C29" s="196"/>
      <c r="D29" s="197"/>
      <c r="E29" s="43">
        <f t="shared" si="17"/>
        <v>0</v>
      </c>
      <c r="F29" s="43">
        <f t="shared" si="18"/>
        <v>0</v>
      </c>
      <c r="G29" s="43">
        <f t="shared" si="19"/>
        <v>0</v>
      </c>
      <c r="H29" s="158">
        <f t="shared" si="20"/>
        <v>0</v>
      </c>
      <c r="I29" s="159">
        <f t="shared" si="4"/>
        <v>0</v>
      </c>
      <c r="J29" s="198"/>
      <c r="K29" s="203"/>
    </row>
    <row r="30" spans="1:12" x14ac:dyDescent="0.25">
      <c r="A30" s="30">
        <v>23</v>
      </c>
      <c r="B30" s="204"/>
      <c r="C30" s="196"/>
      <c r="D30" s="197"/>
      <c r="E30" s="43">
        <f t="shared" si="17"/>
        <v>0</v>
      </c>
      <c r="F30" s="43">
        <f t="shared" si="18"/>
        <v>0</v>
      </c>
      <c r="G30" s="43">
        <f t="shared" si="19"/>
        <v>0</v>
      </c>
      <c r="H30" s="158">
        <f t="shared" si="20"/>
        <v>0</v>
      </c>
      <c r="I30" s="159">
        <f t="shared" si="4"/>
        <v>0</v>
      </c>
      <c r="J30" s="198"/>
      <c r="K30" s="203"/>
    </row>
    <row r="31" spans="1:12" x14ac:dyDescent="0.25">
      <c r="A31" s="30">
        <v>24</v>
      </c>
      <c r="B31" s="204"/>
      <c r="C31" s="196"/>
      <c r="D31" s="197"/>
      <c r="E31" s="43">
        <f t="shared" si="17"/>
        <v>0</v>
      </c>
      <c r="F31" s="43">
        <f t="shared" si="18"/>
        <v>0</v>
      </c>
      <c r="G31" s="43">
        <f t="shared" si="19"/>
        <v>0</v>
      </c>
      <c r="H31" s="158">
        <f t="shared" si="20"/>
        <v>0</v>
      </c>
      <c r="I31" s="159">
        <f t="shared" si="4"/>
        <v>0</v>
      </c>
      <c r="J31" s="198"/>
      <c r="K31" s="203"/>
    </row>
    <row r="32" spans="1:12" ht="15.75" thickBot="1" x14ac:dyDescent="0.3">
      <c r="A32" s="30">
        <v>25</v>
      </c>
      <c r="B32" s="204"/>
      <c r="C32" s="196"/>
      <c r="D32" s="197"/>
      <c r="E32" s="43">
        <f t="shared" si="17"/>
        <v>0</v>
      </c>
      <c r="F32" s="43">
        <f t="shared" si="18"/>
        <v>0</v>
      </c>
      <c r="G32" s="43">
        <f t="shared" si="19"/>
        <v>0</v>
      </c>
      <c r="H32" s="158">
        <f t="shared" si="20"/>
        <v>0</v>
      </c>
      <c r="I32" s="159">
        <f t="shared" si="4"/>
        <v>0</v>
      </c>
      <c r="J32" s="198"/>
      <c r="K32" s="203"/>
    </row>
    <row r="33" spans="1:11" hidden="1" x14ac:dyDescent="0.25">
      <c r="A33" s="30"/>
      <c r="B33" s="123"/>
      <c r="C33" s="124"/>
      <c r="D33" s="125"/>
      <c r="E33" s="43">
        <f t="shared" si="17"/>
        <v>0</v>
      </c>
      <c r="F33" s="43">
        <f t="shared" si="18"/>
        <v>0</v>
      </c>
      <c r="G33" s="43">
        <f t="shared" si="19"/>
        <v>0</v>
      </c>
      <c r="H33" s="43">
        <f t="shared" si="20"/>
        <v>0</v>
      </c>
      <c r="I33" s="43">
        <f t="shared" ref="I33:I41" si="21">D33+G33+H33</f>
        <v>0</v>
      </c>
      <c r="J33" s="47"/>
      <c r="K33" s="126"/>
    </row>
    <row r="34" spans="1:11" hidden="1" x14ac:dyDescent="0.25">
      <c r="A34" s="30"/>
      <c r="B34" s="123"/>
      <c r="C34" s="124"/>
      <c r="D34" s="125"/>
      <c r="E34" s="43">
        <f t="shared" si="17"/>
        <v>0</v>
      </c>
      <c r="F34" s="43">
        <f t="shared" si="18"/>
        <v>0</v>
      </c>
      <c r="G34" s="43">
        <f t="shared" si="19"/>
        <v>0</v>
      </c>
      <c r="H34" s="43">
        <f t="shared" si="20"/>
        <v>0</v>
      </c>
      <c r="I34" s="43">
        <f t="shared" si="21"/>
        <v>0</v>
      </c>
      <c r="J34" s="47"/>
      <c r="K34" s="126"/>
    </row>
    <row r="35" spans="1:11" hidden="1" x14ac:dyDescent="0.25">
      <c r="A35" s="30"/>
      <c r="B35" s="123"/>
      <c r="C35" s="124"/>
      <c r="D35" s="125"/>
      <c r="E35" s="43">
        <f t="shared" si="17"/>
        <v>0</v>
      </c>
      <c r="F35" s="43">
        <f t="shared" si="18"/>
        <v>0</v>
      </c>
      <c r="G35" s="43">
        <f t="shared" si="19"/>
        <v>0</v>
      </c>
      <c r="H35" s="43">
        <f t="shared" si="20"/>
        <v>0</v>
      </c>
      <c r="I35" s="43">
        <f t="shared" si="21"/>
        <v>0</v>
      </c>
      <c r="J35" s="47"/>
      <c r="K35" s="126"/>
    </row>
    <row r="36" spans="1:11" hidden="1" x14ac:dyDescent="0.25">
      <c r="A36" s="30"/>
      <c r="B36" s="123"/>
      <c r="C36" s="124"/>
      <c r="D36" s="125"/>
      <c r="E36" s="43">
        <f t="shared" si="17"/>
        <v>0</v>
      </c>
      <c r="F36" s="43">
        <f t="shared" si="18"/>
        <v>0</v>
      </c>
      <c r="G36" s="43">
        <f t="shared" si="19"/>
        <v>0</v>
      </c>
      <c r="H36" s="43">
        <f t="shared" si="20"/>
        <v>0</v>
      </c>
      <c r="I36" s="43">
        <f t="shared" si="21"/>
        <v>0</v>
      </c>
      <c r="J36" s="47"/>
      <c r="K36" s="126"/>
    </row>
    <row r="37" spans="1:11" hidden="1" x14ac:dyDescent="0.25">
      <c r="A37" s="30"/>
      <c r="B37" s="123"/>
      <c r="C37" s="124"/>
      <c r="D37" s="125"/>
      <c r="E37" s="43">
        <f t="shared" si="17"/>
        <v>0</v>
      </c>
      <c r="F37" s="43">
        <f t="shared" si="18"/>
        <v>0</v>
      </c>
      <c r="G37" s="43">
        <f t="shared" si="19"/>
        <v>0</v>
      </c>
      <c r="H37" s="43">
        <f t="shared" si="20"/>
        <v>0</v>
      </c>
      <c r="I37" s="43">
        <f t="shared" si="21"/>
        <v>0</v>
      </c>
      <c r="J37" s="47"/>
      <c r="K37" s="126"/>
    </row>
    <row r="38" spans="1:11" hidden="1" x14ac:dyDescent="0.25">
      <c r="A38" s="30"/>
      <c r="B38" s="123"/>
      <c r="C38" s="124"/>
      <c r="D38" s="125"/>
      <c r="E38" s="43">
        <f t="shared" si="17"/>
        <v>0</v>
      </c>
      <c r="F38" s="43">
        <f t="shared" si="18"/>
        <v>0</v>
      </c>
      <c r="G38" s="43">
        <f t="shared" si="19"/>
        <v>0</v>
      </c>
      <c r="H38" s="43">
        <f t="shared" si="20"/>
        <v>0</v>
      </c>
      <c r="I38" s="43">
        <f t="shared" si="21"/>
        <v>0</v>
      </c>
      <c r="J38" s="47"/>
      <c r="K38" s="126"/>
    </row>
    <row r="39" spans="1:11" hidden="1" x14ac:dyDescent="0.25">
      <c r="A39" s="30"/>
      <c r="B39" s="123"/>
      <c r="C39" s="124"/>
      <c r="D39" s="125"/>
      <c r="E39" s="43">
        <f t="shared" si="17"/>
        <v>0</v>
      </c>
      <c r="F39" s="43">
        <f t="shared" si="18"/>
        <v>0</v>
      </c>
      <c r="G39" s="43">
        <f t="shared" si="19"/>
        <v>0</v>
      </c>
      <c r="H39" s="43">
        <f t="shared" si="20"/>
        <v>0</v>
      </c>
      <c r="I39" s="43">
        <f t="shared" si="21"/>
        <v>0</v>
      </c>
      <c r="J39" s="47"/>
      <c r="K39" s="126"/>
    </row>
    <row r="40" spans="1:11" hidden="1" x14ac:dyDescent="0.25">
      <c r="A40" s="30"/>
      <c r="B40" s="123"/>
      <c r="C40" s="124"/>
      <c r="D40" s="125"/>
      <c r="E40" s="43">
        <f t="shared" si="17"/>
        <v>0</v>
      </c>
      <c r="F40" s="43">
        <f t="shared" si="18"/>
        <v>0</v>
      </c>
      <c r="G40" s="43">
        <f t="shared" si="19"/>
        <v>0</v>
      </c>
      <c r="H40" s="43">
        <f t="shared" si="20"/>
        <v>0</v>
      </c>
      <c r="I40" s="43">
        <f t="shared" si="21"/>
        <v>0</v>
      </c>
      <c r="J40" s="47"/>
      <c r="K40" s="126"/>
    </row>
    <row r="41" spans="1:11" ht="15.75" hidden="1" thickBot="1" x14ac:dyDescent="0.3">
      <c r="A41" s="30"/>
      <c r="B41" s="123"/>
      <c r="C41" s="124"/>
      <c r="D41" s="125"/>
      <c r="E41" s="43">
        <f t="shared" si="17"/>
        <v>0</v>
      </c>
      <c r="F41" s="43">
        <f t="shared" si="18"/>
        <v>0</v>
      </c>
      <c r="G41" s="43">
        <f t="shared" si="19"/>
        <v>0</v>
      </c>
      <c r="H41" s="43">
        <f t="shared" si="20"/>
        <v>0</v>
      </c>
      <c r="I41" s="44">
        <f t="shared" si="21"/>
        <v>0</v>
      </c>
      <c r="J41" s="156"/>
      <c r="K41" s="126"/>
    </row>
    <row r="42" spans="1:11" ht="15.75" customHeight="1" thickBot="1" x14ac:dyDescent="0.3">
      <c r="A42" s="296" t="s">
        <v>37</v>
      </c>
      <c r="B42" s="297"/>
      <c r="C42" s="297"/>
      <c r="D42" s="297"/>
      <c r="E42" s="297"/>
      <c r="F42" s="297"/>
      <c r="G42" s="297"/>
      <c r="H42" s="297"/>
      <c r="I42" s="155">
        <f>SUM(I27:I41)</f>
        <v>0</v>
      </c>
      <c r="J42" s="157">
        <f>SUM(J27:J41)</f>
        <v>0</v>
      </c>
      <c r="K42" s="40" t="s">
        <v>36</v>
      </c>
    </row>
    <row r="43" spans="1:11" ht="15.75" thickBot="1" x14ac:dyDescent="0.3">
      <c r="B43" s="32"/>
      <c r="C43" s="33"/>
      <c r="D43" s="34"/>
      <c r="G43" s="45"/>
      <c r="H43" s="41"/>
      <c r="I43" s="41"/>
      <c r="J43" s="46"/>
    </row>
    <row r="44" spans="1:11" s="149" customFormat="1" ht="30" x14ac:dyDescent="0.25">
      <c r="A44" s="294" t="str">
        <f>'MONTAGE FINANCIER - VOLET B'!E11</f>
        <v>Autres partenaires</v>
      </c>
      <c r="B44" s="295"/>
      <c r="C44" s="161" t="s">
        <v>122</v>
      </c>
      <c r="D44" s="294" t="s">
        <v>1</v>
      </c>
      <c r="E44" s="303"/>
    </row>
    <row r="45" spans="1:11" x14ac:dyDescent="0.25">
      <c r="A45" s="30">
        <v>26</v>
      </c>
      <c r="B45" s="195"/>
      <c r="C45" s="201"/>
      <c r="D45" s="306"/>
      <c r="E45" s="307"/>
      <c r="F45" s="37"/>
      <c r="G45" s="28"/>
      <c r="H45" s="28"/>
      <c r="I45" s="28"/>
      <c r="J45" s="28"/>
    </row>
    <row r="46" spans="1:11" x14ac:dyDescent="0.25">
      <c r="A46" s="30">
        <v>27</v>
      </c>
      <c r="B46" s="195"/>
      <c r="C46" s="201"/>
      <c r="D46" s="306"/>
      <c r="E46" s="307"/>
      <c r="F46" s="28"/>
      <c r="G46" s="28"/>
      <c r="H46" s="28"/>
      <c r="I46" s="28"/>
      <c r="J46" s="28"/>
    </row>
    <row r="47" spans="1:11" x14ac:dyDescent="0.25">
      <c r="A47" s="30">
        <v>28</v>
      </c>
      <c r="B47" s="195"/>
      <c r="C47" s="201"/>
      <c r="D47" s="306"/>
      <c r="E47" s="307"/>
      <c r="F47" s="28"/>
      <c r="G47" s="28"/>
      <c r="H47" s="28"/>
      <c r="I47" s="28"/>
      <c r="J47" s="28"/>
    </row>
    <row r="48" spans="1:11" x14ac:dyDescent="0.25">
      <c r="A48" s="30">
        <v>29</v>
      </c>
      <c r="B48" s="195"/>
      <c r="C48" s="201"/>
      <c r="D48" s="306"/>
      <c r="E48" s="307"/>
      <c r="F48" s="28"/>
      <c r="G48" s="28"/>
      <c r="H48" s="28"/>
      <c r="I48" s="28"/>
      <c r="J48" s="28"/>
    </row>
    <row r="49" spans="1:10" ht="15.75" thickBot="1" x14ac:dyDescent="0.3">
      <c r="A49" s="30">
        <v>30</v>
      </c>
      <c r="B49" s="195"/>
      <c r="C49" s="201"/>
      <c r="D49" s="306"/>
      <c r="E49" s="307"/>
      <c r="F49" s="28"/>
      <c r="G49" s="28"/>
      <c r="H49" s="28"/>
      <c r="I49" s="28"/>
      <c r="J49" s="28"/>
    </row>
    <row r="50" spans="1:10" ht="15.75" customHeight="1" thickBot="1" x14ac:dyDescent="0.3">
      <c r="A50" s="296" t="s">
        <v>124</v>
      </c>
      <c r="B50" s="297"/>
      <c r="C50" s="211">
        <f>SUM(C45:C49)</f>
        <v>0</v>
      </c>
      <c r="D50" s="304">
        <f>SUM(D45:D49)</f>
        <v>0</v>
      </c>
      <c r="E50" s="305"/>
      <c r="F50" s="28"/>
      <c r="G50" s="28"/>
      <c r="H50" s="28"/>
      <c r="I50" s="28"/>
      <c r="J50" s="28"/>
    </row>
    <row r="51" spans="1:10" x14ac:dyDescent="0.25">
      <c r="B51" s="32"/>
      <c r="C51" s="33"/>
      <c r="D51" s="34"/>
      <c r="H51" s="41"/>
      <c r="I51" s="41"/>
    </row>
    <row r="52" spans="1:10" x14ac:dyDescent="0.25">
      <c r="B52" s="32"/>
      <c r="C52" s="33"/>
      <c r="D52" s="34"/>
      <c r="H52" s="41"/>
      <c r="I52" s="41"/>
    </row>
    <row r="53" spans="1:10" x14ac:dyDescent="0.25">
      <c r="B53" s="32"/>
      <c r="C53" s="33"/>
      <c r="D53" s="34"/>
      <c r="H53" s="41"/>
      <c r="I53" s="41"/>
    </row>
    <row r="54" spans="1:10" x14ac:dyDescent="0.25">
      <c r="B54" s="32"/>
      <c r="C54" s="33"/>
      <c r="D54" s="34"/>
      <c r="H54" s="41"/>
      <c r="I54" s="41"/>
    </row>
    <row r="55" spans="1:10" x14ac:dyDescent="0.25">
      <c r="B55" s="32"/>
      <c r="C55" s="33"/>
      <c r="D55" s="34"/>
      <c r="H55" s="41"/>
      <c r="I55" s="41"/>
    </row>
  </sheetData>
  <sheetProtection sheet="1" objects="1" scenarios="1"/>
  <mergeCells count="16">
    <mergeCell ref="D50:E50"/>
    <mergeCell ref="A44:B44"/>
    <mergeCell ref="D44:E44"/>
    <mergeCell ref="D45:E45"/>
    <mergeCell ref="D46:E46"/>
    <mergeCell ref="D47:E47"/>
    <mergeCell ref="D48:E48"/>
    <mergeCell ref="D49:E49"/>
    <mergeCell ref="A50:B50"/>
    <mergeCell ref="G5:H5"/>
    <mergeCell ref="A42:H42"/>
    <mergeCell ref="A1:G1"/>
    <mergeCell ref="A7:B7"/>
    <mergeCell ref="A2:F2"/>
    <mergeCell ref="A4:F4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MONTAGE FINANCIER - VOLET A</vt:lpstr>
      <vt:lpstr>Liste - Volet A</vt:lpstr>
      <vt:lpstr>Analyse Rapport final</vt:lpstr>
      <vt:lpstr>Compilation factures A</vt:lpstr>
      <vt:lpstr>MONTAGE FINANCIER - VOLET B</vt:lpstr>
      <vt:lpstr>Liste - Volet B</vt:lpstr>
      <vt:lpstr>Compilation factures B</vt:lpstr>
      <vt:lpstr>'MONTAGE FINANCIER - VOLET 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Montage financier du programme pour une pêche accessible</dc:title>
  <dc:creator/>
  <cp:keywords>Montage financier, demande d’aide, pêche accessible, accessibilité pratique pêche sportive, programme aménagement installations pêche, programme acquisition équipements pêche.</cp:keywords>
  <cp:lastModifiedBy/>
  <dcterms:created xsi:type="dcterms:W3CDTF">2006-09-16T00:00:00Z</dcterms:created>
  <dcterms:modified xsi:type="dcterms:W3CDTF">2023-12-20T18:48:02Z</dcterms:modified>
</cp:coreProperties>
</file>